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/>
  <mc:AlternateContent xmlns:mc="http://schemas.openxmlformats.org/markup-compatibility/2006">
    <mc:Choice Requires="x15">
      <x15ac:absPath xmlns:x15ac="http://schemas.microsoft.com/office/spreadsheetml/2010/11/ac" url="/Users/nazar/Dropbox/WORK/CI GROUP/CI GROUP (общая)/РАЗНОЕ/FOB Prices/Elite Screens/"/>
    </mc:Choice>
  </mc:AlternateContent>
  <xr:revisionPtr revIDLastSave="0" documentId="8_{899FB78F-31D2-3140-8AE7-0BF16311AACA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Sheet2" sheetId="2" state="hidden" r:id="rId1"/>
    <sheet name="Sheet3" sheetId="3" state="hidden" r:id="rId2"/>
    <sheet name="Aeo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4" l="1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7" i="4"/>
  <c r="G47" i="4"/>
  <c r="E47" i="4"/>
  <c r="J46" i="4"/>
  <c r="G46" i="4"/>
  <c r="E46" i="4"/>
  <c r="J45" i="4"/>
  <c r="J44" i="4"/>
  <c r="G44" i="4"/>
  <c r="E44" i="4"/>
  <c r="J43" i="4"/>
  <c r="G43" i="4"/>
  <c r="E43" i="4"/>
  <c r="J42" i="4"/>
  <c r="G42" i="4"/>
  <c r="E42" i="4"/>
  <c r="J41" i="4"/>
  <c r="G41" i="4"/>
  <c r="E41" i="4"/>
  <c r="J40" i="4"/>
  <c r="G40" i="4"/>
  <c r="E40" i="4"/>
  <c r="J39" i="4"/>
  <c r="G39" i="4"/>
  <c r="E39" i="4"/>
  <c r="J38" i="4"/>
  <c r="G38" i="4"/>
  <c r="E38" i="4"/>
  <c r="J37" i="4"/>
  <c r="G37" i="4"/>
  <c r="E37" i="4"/>
  <c r="J36" i="4"/>
  <c r="G36" i="4"/>
  <c r="E36" i="4"/>
  <c r="J35" i="4"/>
  <c r="J34" i="4"/>
  <c r="G34" i="4"/>
  <c r="E34" i="4"/>
  <c r="J33" i="4"/>
  <c r="G33" i="4"/>
  <c r="E33" i="4"/>
  <c r="J32" i="4"/>
  <c r="G32" i="4"/>
  <c r="E32" i="4"/>
  <c r="J31" i="4"/>
  <c r="G31" i="4"/>
  <c r="E31" i="4"/>
  <c r="J30" i="4"/>
  <c r="G30" i="4"/>
  <c r="E30" i="4"/>
  <c r="J29" i="4"/>
  <c r="G29" i="4"/>
  <c r="E29" i="4"/>
  <c r="J28" i="4"/>
  <c r="G28" i="4"/>
  <c r="E28" i="4"/>
  <c r="J27" i="4"/>
  <c r="G27" i="4"/>
  <c r="E27" i="4"/>
  <c r="J26" i="4"/>
  <c r="G26" i="4"/>
  <c r="E26" i="4"/>
  <c r="J25" i="4"/>
  <c r="G25" i="4"/>
  <c r="E25" i="4"/>
  <c r="J24" i="4"/>
  <c r="G24" i="4"/>
  <c r="E24" i="4"/>
  <c r="J23" i="4"/>
  <c r="G23" i="4"/>
  <c r="F23" i="4"/>
  <c r="E23" i="4"/>
  <c r="D23" i="4"/>
  <c r="J22" i="4"/>
  <c r="G22" i="4"/>
  <c r="F22" i="4"/>
  <c r="E22" i="4"/>
  <c r="D22" i="4"/>
  <c r="J21" i="4"/>
  <c r="G21" i="4"/>
  <c r="F21" i="4"/>
  <c r="E21" i="4"/>
  <c r="D21" i="4"/>
  <c r="J20" i="4"/>
  <c r="G20" i="4"/>
  <c r="F20" i="4"/>
  <c r="E20" i="4"/>
  <c r="D20" i="4"/>
  <c r="J19" i="4"/>
  <c r="G19" i="4"/>
  <c r="F19" i="4"/>
  <c r="E19" i="4"/>
  <c r="D19" i="4"/>
  <c r="J18" i="4"/>
  <c r="G18" i="4"/>
  <c r="F18" i="4"/>
  <c r="E18" i="4"/>
  <c r="D18" i="4"/>
  <c r="J17" i="4"/>
  <c r="G17" i="4"/>
  <c r="F17" i="4"/>
  <c r="E17" i="4"/>
  <c r="D17" i="4"/>
  <c r="J16" i="4"/>
  <c r="G16" i="4"/>
  <c r="E16" i="4"/>
  <c r="J15" i="4"/>
  <c r="G15" i="4"/>
  <c r="E15" i="4"/>
  <c r="J14" i="4"/>
  <c r="J13" i="4"/>
  <c r="G13" i="4"/>
  <c r="E13" i="4"/>
  <c r="J12" i="4"/>
  <c r="G12" i="4"/>
  <c r="E12" i="4"/>
  <c r="J11" i="4"/>
  <c r="G11" i="4"/>
  <c r="E11" i="4"/>
  <c r="J10" i="4"/>
  <c r="G10" i="4"/>
  <c r="E10" i="4"/>
  <c r="J9" i="4"/>
  <c r="G9" i="4"/>
  <c r="E9" i="4"/>
  <c r="J8" i="4"/>
  <c r="G8" i="4"/>
  <c r="E8" i="4"/>
  <c r="J7" i="4"/>
  <c r="G7" i="4"/>
  <c r="E7" i="4"/>
</calcChain>
</file>

<file path=xl/sharedStrings.xml><?xml version="1.0" encoding="utf-8"?>
<sst xmlns="http://schemas.openxmlformats.org/spreadsheetml/2006/main" count="158" uniqueCount="93">
  <si>
    <t>Elite Screens - Line drawing and dimension table</t>
  </si>
  <si>
    <t>Aeon Series EDGE FREE ™ Fixed Frame Screen(AR1 Velcro tape type)</t>
  </si>
  <si>
    <t>V02242023AW</t>
  </si>
  <si>
    <t>Unit: mm</t>
  </si>
  <si>
    <t>Packing dimension/weight</t>
  </si>
  <si>
    <t>Model</t>
  </si>
  <si>
    <t>Screen Diag. &amp; Aspec Ratio</t>
  </si>
  <si>
    <t>Fabric</t>
  </si>
  <si>
    <t>Frame L (A)</t>
  </si>
  <si>
    <t>View W (A1)</t>
  </si>
  <si>
    <r>
      <t>Frame H</t>
    </r>
    <r>
      <rPr>
        <b/>
        <sz val="10"/>
        <color indexed="9"/>
        <rFont val="Arial Unicode MS"/>
        <charset val="134"/>
      </rPr>
      <t>（</t>
    </r>
    <r>
      <rPr>
        <b/>
        <sz val="10"/>
        <color indexed="9"/>
        <rFont val="Times New Roman"/>
        <charset val="134"/>
      </rPr>
      <t>B</t>
    </r>
    <r>
      <rPr>
        <b/>
        <sz val="10"/>
        <color indexed="9"/>
        <rFont val="Arial Unicode MS"/>
        <charset val="134"/>
      </rPr>
      <t>）</t>
    </r>
  </si>
  <si>
    <t>View H (B1)</t>
  </si>
  <si>
    <t>Frame W    (C)</t>
  </si>
  <si>
    <t>Thickness of Frame (D)</t>
  </si>
  <si>
    <t>Support Bar Length</t>
  </si>
  <si>
    <t>N.W
(KGS)</t>
  </si>
  <si>
    <t>G.W
(KGS)</t>
  </si>
  <si>
    <t>L
(mm)</t>
  </si>
  <si>
    <t>W
(mm)</t>
  </si>
  <si>
    <t>H
(mm)</t>
  </si>
  <si>
    <t>AR84WH2</t>
  </si>
  <si>
    <t>84"(16:9)</t>
  </si>
  <si>
    <t>CineWhite®</t>
  </si>
  <si>
    <t>to be measured during production</t>
  </si>
  <si>
    <t>AR92WH2</t>
  </si>
  <si>
    <t>92"(16:9)</t>
  </si>
  <si>
    <t>AR100WH2</t>
  </si>
  <si>
    <t>100"(16:9)</t>
  </si>
  <si>
    <t>AR110WH2</t>
  </si>
  <si>
    <t>110"(16:9)</t>
  </si>
  <si>
    <t>AR120WH2</t>
  </si>
  <si>
    <t>120"(16:9)</t>
  </si>
  <si>
    <t>AR135WH2</t>
  </si>
  <si>
    <t>135"(16:9)</t>
  </si>
  <si>
    <t>AR150WH2</t>
  </si>
  <si>
    <t>150"(16:9)</t>
  </si>
  <si>
    <t>AR165WH2</t>
  </si>
  <si>
    <t>165"(16:9)</t>
  </si>
  <si>
    <t>AR180WH2</t>
  </si>
  <si>
    <t>180"(16:9)</t>
  </si>
  <si>
    <t>AR200WH2</t>
  </si>
  <si>
    <t>200"(16:9)</t>
  </si>
  <si>
    <t>AR100WX2</t>
  </si>
  <si>
    <t>100"(16:10)</t>
  </si>
  <si>
    <t>AR120WX2</t>
  </si>
  <si>
    <t>120"(16:10)</t>
  </si>
  <si>
    <t>AR135WX2</t>
  </si>
  <si>
    <t>135"(16:10)</t>
  </si>
  <si>
    <t>AR150WX2</t>
  </si>
  <si>
    <t>150"(16:10)</t>
  </si>
  <si>
    <t>AR165WX2</t>
  </si>
  <si>
    <t>165"(16:10)</t>
  </si>
  <si>
    <t>AR180WX2</t>
  </si>
  <si>
    <t>180"(16:10)</t>
  </si>
  <si>
    <t>AR200WX2</t>
  </si>
  <si>
    <t>200"(16:10)</t>
  </si>
  <si>
    <t>AR103WH2-WIDE</t>
  </si>
  <si>
    <t>103"(2.35:1)</t>
  </si>
  <si>
    <t>AR125WH2-WIDE</t>
  </si>
  <si>
    <t>125"(2.35:1)</t>
  </si>
  <si>
    <t>AR138WH2-WIDE</t>
  </si>
  <si>
    <t>138"(2.35:1)</t>
  </si>
  <si>
    <t>AR158WH2-WIDE</t>
  </si>
  <si>
    <t>158"(2.35:1)</t>
  </si>
  <si>
    <t>AR84DHD3</t>
  </si>
  <si>
    <t>CineGrey 4D</t>
  </si>
  <si>
    <t>AR92DHD3</t>
  </si>
  <si>
    <t>AR100DHD3</t>
  </si>
  <si>
    <t>AR110DHD3</t>
  </si>
  <si>
    <t>AR120DHD3</t>
  </si>
  <si>
    <t>AR135DHD3</t>
  </si>
  <si>
    <t>AR150DHD3</t>
  </si>
  <si>
    <t>AR165DHD3</t>
  </si>
  <si>
    <t>AR180DHD3</t>
  </si>
  <si>
    <t>AR200DHD3</t>
  </si>
  <si>
    <t>AR84DHD5</t>
  </si>
  <si>
    <t>CineGrey 5D®</t>
  </si>
  <si>
    <t>AR92DHD5</t>
  </si>
  <si>
    <t>AR100DHD5</t>
  </si>
  <si>
    <t>AR110DHD5</t>
  </si>
  <si>
    <t>AR120DHD5</t>
  </si>
  <si>
    <t>AR135DHD5</t>
  </si>
  <si>
    <t>AR150DHD5</t>
  </si>
  <si>
    <t>AR165DHD5</t>
  </si>
  <si>
    <t>AR180DHD5</t>
  </si>
  <si>
    <t>AR200DHD5</t>
  </si>
  <si>
    <t>Unit: inch</t>
  </si>
  <si>
    <t>N.W
(IBS)</t>
  </si>
  <si>
    <t>G.W
(IBS)</t>
  </si>
  <si>
    <t>L
(inch)</t>
  </si>
  <si>
    <t>W
(inch)</t>
  </si>
  <si>
    <t>H
(inch)</t>
  </si>
  <si>
    <t>Note: Data Error be ±1"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</si>
</sst>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￥&quot;#,##0.00;&quot;￥&quot;\-#,##0.00"/>
    <numFmt numFmtId="169" formatCode="0_);[Red]\(0\)"/>
    <numFmt numFmtId="170" formatCode="0.0_ "/>
    <numFmt numFmtId="171" formatCode="0.00_ "/>
  </numFmts>
  <fonts count="12" x14ac:knownFonts="1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u/>
      <sz val="18"/>
      <color theme="1"/>
      <name val="Times New Roman"/>
      <charset val="136"/>
    </font>
    <font>
      <b/>
      <sz val="16"/>
      <name val="Times New Roman"/>
      <charset val="134"/>
    </font>
    <font>
      <b/>
      <sz val="16"/>
      <color theme="1"/>
      <name val="Times New Roman"/>
      <charset val="136"/>
    </font>
    <font>
      <b/>
      <sz val="12"/>
      <color theme="1"/>
      <name val="Times New Roman"/>
      <charset val="136"/>
    </font>
    <font>
      <b/>
      <sz val="10"/>
      <color indexed="9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0"/>
      <color indexed="9"/>
      <name val="Arial Unicode MS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>
      <alignment vertical="center"/>
    </xf>
    <xf numFmtId="0" fontId="3" fillId="2" borderId="0" xfId="0" applyFont="1" applyFill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169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169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0" fontId="1" fillId="2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171" fontId="8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2">
    <cellStyle name="Обычный" xfId="0" builtinId="0"/>
    <cellStyle name="一般 3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101600</xdr:rowOff>
        </xdr:from>
        <xdr:to>
          <xdr:col>10</xdr:col>
          <xdr:colOff>25400</xdr:colOff>
          <xdr:row>108</xdr:row>
          <xdr:rowOff>50800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" defaultRowHeight="15" x14ac:dyDescent="0.2"/>
  <sheetData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" x14ac:dyDescent="0.2"/>
  <sheetData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5"/>
  <sheetViews>
    <sheetView tabSelected="1" workbookViewId="0">
      <selection activeCell="O2" sqref="O2"/>
    </sheetView>
  </sheetViews>
  <sheetFormatPr baseColWidth="10" defaultColWidth="9" defaultRowHeight="14" x14ac:dyDescent="0.2"/>
  <cols>
    <col min="1" max="1" width="18.1640625" style="1" customWidth="1"/>
    <col min="2" max="3" width="16.33203125" style="1" customWidth="1"/>
    <col min="4" max="4" width="9" style="1" customWidth="1"/>
    <col min="5" max="6" width="9" style="1"/>
    <col min="7" max="7" width="10.5" style="1" customWidth="1"/>
    <col min="8" max="9" width="9" style="1"/>
    <col min="10" max="10" width="9.1640625" style="1" customWidth="1"/>
    <col min="11" max="11" width="9" style="1"/>
    <col min="12" max="12" width="7.33203125" style="1" customWidth="1"/>
    <col min="13" max="13" width="7.1640625" style="1" customWidth="1"/>
    <col min="14" max="16384" width="9" style="1"/>
  </cols>
  <sheetData>
    <row r="1" spans="1:16" ht="23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6" ht="20" x14ac:dyDescent="0.2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6" ht="20" x14ac:dyDescent="0.2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6" ht="8" customHeight="1" x14ac:dyDescent="0.2">
      <c r="A4" s="5"/>
      <c r="B4" s="3"/>
      <c r="C4" s="3"/>
      <c r="D4" s="3"/>
      <c r="E4" s="3"/>
      <c r="F4" s="3"/>
      <c r="G4" s="3"/>
      <c r="H4" s="3"/>
      <c r="I4" s="3"/>
      <c r="J4" s="3"/>
    </row>
    <row r="5" spans="1:16" x14ac:dyDescent="0.2">
      <c r="A5" s="2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9" t="s">
        <v>4</v>
      </c>
      <c r="L5" s="29"/>
      <c r="M5" s="29"/>
      <c r="N5" s="29"/>
      <c r="O5" s="29"/>
    </row>
    <row r="6" spans="1:16" ht="42" x14ac:dyDescent="0.2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19" t="s">
        <v>15</v>
      </c>
      <c r="L6" s="19" t="s">
        <v>16</v>
      </c>
      <c r="M6" s="19" t="s">
        <v>17</v>
      </c>
      <c r="N6" s="19" t="s">
        <v>18</v>
      </c>
      <c r="O6" s="19" t="s">
        <v>19</v>
      </c>
    </row>
    <row r="7" spans="1:16" x14ac:dyDescent="0.2">
      <c r="A7" s="8" t="s">
        <v>20</v>
      </c>
      <c r="B7" s="9" t="s">
        <v>21</v>
      </c>
      <c r="C7" s="9" t="s">
        <v>22</v>
      </c>
      <c r="D7" s="10">
        <v>1884</v>
      </c>
      <c r="E7" s="10">
        <f t="shared" ref="E7:E16" si="0">D7-H7*2</f>
        <v>1860</v>
      </c>
      <c r="F7" s="10">
        <v>1070</v>
      </c>
      <c r="G7" s="10">
        <f t="shared" ref="G7:G16" si="1">F7-H7*2</f>
        <v>1046</v>
      </c>
      <c r="H7" s="10">
        <v>12</v>
      </c>
      <c r="I7" s="10">
        <v>25</v>
      </c>
      <c r="J7" s="20">
        <f>F7-88</f>
        <v>982</v>
      </c>
      <c r="K7" s="21"/>
      <c r="L7" s="21"/>
      <c r="M7" s="22"/>
      <c r="N7" s="22"/>
      <c r="O7" s="22"/>
      <c r="P7" s="23" t="s">
        <v>23</v>
      </c>
    </row>
    <row r="8" spans="1:16" x14ac:dyDescent="0.2">
      <c r="A8" s="8" t="s">
        <v>24</v>
      </c>
      <c r="B8" s="9" t="s">
        <v>25</v>
      </c>
      <c r="C8" s="9" t="s">
        <v>22</v>
      </c>
      <c r="D8" s="10">
        <v>2062</v>
      </c>
      <c r="E8" s="10">
        <f t="shared" si="0"/>
        <v>2038</v>
      </c>
      <c r="F8" s="10">
        <v>1170</v>
      </c>
      <c r="G8" s="10">
        <f t="shared" si="1"/>
        <v>1146</v>
      </c>
      <c r="H8" s="10">
        <v>12</v>
      </c>
      <c r="I8" s="10">
        <v>25</v>
      </c>
      <c r="J8" s="20">
        <f t="shared" ref="J8:J47" si="2">F8-88</f>
        <v>1082</v>
      </c>
      <c r="K8" s="21">
        <v>8.8800000000000008</v>
      </c>
      <c r="L8" s="21">
        <v>11.78</v>
      </c>
      <c r="M8" s="22">
        <v>1410</v>
      </c>
      <c r="N8" s="22">
        <v>300</v>
      </c>
      <c r="O8" s="22">
        <v>175</v>
      </c>
      <c r="P8" s="23"/>
    </row>
    <row r="9" spans="1:16" x14ac:dyDescent="0.2">
      <c r="A9" s="11" t="s">
        <v>26</v>
      </c>
      <c r="B9" s="12" t="s">
        <v>27</v>
      </c>
      <c r="C9" s="9" t="s">
        <v>22</v>
      </c>
      <c r="D9" s="13">
        <v>2238</v>
      </c>
      <c r="E9" s="13">
        <f t="shared" si="0"/>
        <v>2214</v>
      </c>
      <c r="F9" s="13">
        <v>1269</v>
      </c>
      <c r="G9" s="13">
        <f t="shared" si="1"/>
        <v>1245</v>
      </c>
      <c r="H9" s="13">
        <v>12</v>
      </c>
      <c r="I9" s="13">
        <v>25</v>
      </c>
      <c r="J9" s="20">
        <f t="shared" si="2"/>
        <v>1181</v>
      </c>
      <c r="K9" s="21">
        <v>9.75</v>
      </c>
      <c r="L9" s="21">
        <v>12.7</v>
      </c>
      <c r="M9" s="22">
        <v>1506</v>
      </c>
      <c r="N9" s="22">
        <v>300</v>
      </c>
      <c r="O9" s="22">
        <v>175</v>
      </c>
      <c r="P9" s="23"/>
    </row>
    <row r="10" spans="1:16" x14ac:dyDescent="0.2">
      <c r="A10" s="11" t="s">
        <v>28</v>
      </c>
      <c r="B10" s="9" t="s">
        <v>29</v>
      </c>
      <c r="C10" s="9" t="s">
        <v>22</v>
      </c>
      <c r="D10" s="13">
        <v>2460</v>
      </c>
      <c r="E10" s="13">
        <f t="shared" si="0"/>
        <v>2436</v>
      </c>
      <c r="F10" s="13">
        <v>1394</v>
      </c>
      <c r="G10" s="13">
        <f t="shared" si="1"/>
        <v>1370</v>
      </c>
      <c r="H10" s="13">
        <v>12</v>
      </c>
      <c r="I10" s="10">
        <v>25</v>
      </c>
      <c r="J10" s="20">
        <f t="shared" si="2"/>
        <v>1306</v>
      </c>
      <c r="K10" s="21">
        <v>9.8000000000000007</v>
      </c>
      <c r="L10" s="21">
        <v>13.2</v>
      </c>
      <c r="M10" s="22">
        <v>1640</v>
      </c>
      <c r="N10" s="22">
        <v>340</v>
      </c>
      <c r="O10" s="22">
        <v>175</v>
      </c>
      <c r="P10" s="23"/>
    </row>
    <row r="11" spans="1:16" x14ac:dyDescent="0.2">
      <c r="A11" s="11" t="s">
        <v>30</v>
      </c>
      <c r="B11" s="9" t="s">
        <v>31</v>
      </c>
      <c r="C11" s="9" t="s">
        <v>22</v>
      </c>
      <c r="D11" s="13">
        <v>2664</v>
      </c>
      <c r="E11" s="13">
        <f t="shared" si="0"/>
        <v>2640</v>
      </c>
      <c r="F11" s="13">
        <v>1502</v>
      </c>
      <c r="G11" s="13">
        <f t="shared" si="1"/>
        <v>1478</v>
      </c>
      <c r="H11" s="13">
        <v>12</v>
      </c>
      <c r="I11" s="10">
        <v>25</v>
      </c>
      <c r="J11" s="20">
        <f t="shared" si="2"/>
        <v>1414</v>
      </c>
      <c r="K11" s="21">
        <v>10.25</v>
      </c>
      <c r="L11" s="21">
        <v>13.95</v>
      </c>
      <c r="M11" s="22">
        <v>1740</v>
      </c>
      <c r="N11" s="22">
        <v>345</v>
      </c>
      <c r="O11" s="22">
        <v>175</v>
      </c>
      <c r="P11" s="23"/>
    </row>
    <row r="12" spans="1:16" x14ac:dyDescent="0.2">
      <c r="A12" s="11" t="s">
        <v>32</v>
      </c>
      <c r="B12" s="9" t="s">
        <v>33</v>
      </c>
      <c r="C12" s="9" t="s">
        <v>22</v>
      </c>
      <c r="D12" s="13">
        <v>3014</v>
      </c>
      <c r="E12" s="13">
        <f t="shared" si="0"/>
        <v>2990</v>
      </c>
      <c r="F12" s="13">
        <v>1704</v>
      </c>
      <c r="G12" s="13">
        <f t="shared" si="1"/>
        <v>1680</v>
      </c>
      <c r="H12" s="13">
        <v>12</v>
      </c>
      <c r="I12" s="10">
        <v>25</v>
      </c>
      <c r="J12" s="20">
        <f t="shared" si="2"/>
        <v>1616</v>
      </c>
      <c r="K12" s="21">
        <v>12.08</v>
      </c>
      <c r="L12" s="21">
        <v>16.399999999999999</v>
      </c>
      <c r="M12" s="22">
        <v>1925</v>
      </c>
      <c r="N12" s="22">
        <v>390</v>
      </c>
      <c r="O12" s="22">
        <v>175</v>
      </c>
      <c r="P12" s="23"/>
    </row>
    <row r="13" spans="1:16" x14ac:dyDescent="0.2">
      <c r="A13" s="11" t="s">
        <v>34</v>
      </c>
      <c r="B13" s="9" t="s">
        <v>35</v>
      </c>
      <c r="C13" s="9" t="s">
        <v>22</v>
      </c>
      <c r="D13" s="13">
        <v>3346</v>
      </c>
      <c r="E13" s="13">
        <f t="shared" si="0"/>
        <v>3322</v>
      </c>
      <c r="F13" s="13">
        <v>1891</v>
      </c>
      <c r="G13" s="13">
        <f t="shared" si="1"/>
        <v>1867</v>
      </c>
      <c r="H13" s="13">
        <v>12</v>
      </c>
      <c r="I13" s="10">
        <v>25</v>
      </c>
      <c r="J13" s="20">
        <f t="shared" si="2"/>
        <v>1803</v>
      </c>
      <c r="K13" s="21">
        <v>13.69</v>
      </c>
      <c r="L13" s="21">
        <v>18.600000000000001</v>
      </c>
      <c r="M13" s="22">
        <v>2110</v>
      </c>
      <c r="N13" s="22">
        <v>390</v>
      </c>
      <c r="O13" s="22">
        <v>175</v>
      </c>
      <c r="P13" s="23"/>
    </row>
    <row r="14" spans="1:16" x14ac:dyDescent="0.2">
      <c r="A14" s="11" t="s">
        <v>36</v>
      </c>
      <c r="B14" s="9" t="s">
        <v>37</v>
      </c>
      <c r="C14" s="9" t="s">
        <v>22</v>
      </c>
      <c r="D14" s="14">
        <v>3677</v>
      </c>
      <c r="E14" s="14">
        <v>3653</v>
      </c>
      <c r="F14" s="14">
        <v>2079</v>
      </c>
      <c r="G14" s="14">
        <v>2055</v>
      </c>
      <c r="H14" s="14">
        <v>12</v>
      </c>
      <c r="I14" s="20">
        <v>25</v>
      </c>
      <c r="J14" s="20">
        <f t="shared" si="2"/>
        <v>1991</v>
      </c>
      <c r="K14" s="21">
        <v>14.76</v>
      </c>
      <c r="L14" s="21">
        <v>19.82</v>
      </c>
      <c r="M14" s="22">
        <v>2302</v>
      </c>
      <c r="N14" s="22">
        <v>390</v>
      </c>
      <c r="O14" s="22">
        <v>175</v>
      </c>
      <c r="P14" s="23"/>
    </row>
    <row r="15" spans="1:16" x14ac:dyDescent="0.2">
      <c r="A15" s="11" t="s">
        <v>38</v>
      </c>
      <c r="B15" s="9" t="s">
        <v>39</v>
      </c>
      <c r="C15" s="9" t="s">
        <v>22</v>
      </c>
      <c r="D15" s="13">
        <v>4010</v>
      </c>
      <c r="E15" s="13">
        <f t="shared" si="0"/>
        <v>3986</v>
      </c>
      <c r="F15" s="13">
        <v>2266</v>
      </c>
      <c r="G15" s="13">
        <f t="shared" si="1"/>
        <v>2242</v>
      </c>
      <c r="H15" s="13">
        <v>12</v>
      </c>
      <c r="I15" s="10">
        <v>25</v>
      </c>
      <c r="J15" s="20">
        <f t="shared" si="2"/>
        <v>2178</v>
      </c>
      <c r="K15" s="21">
        <v>18.95</v>
      </c>
      <c r="L15" s="21">
        <v>24.9</v>
      </c>
      <c r="M15" s="22">
        <v>2485</v>
      </c>
      <c r="N15" s="22">
        <v>400</v>
      </c>
      <c r="O15" s="22">
        <v>175</v>
      </c>
      <c r="P15" s="23"/>
    </row>
    <row r="16" spans="1:16" x14ac:dyDescent="0.2">
      <c r="A16" s="11" t="s">
        <v>40</v>
      </c>
      <c r="B16" s="9" t="s">
        <v>41</v>
      </c>
      <c r="C16" s="9" t="s">
        <v>22</v>
      </c>
      <c r="D16" s="13">
        <v>4452</v>
      </c>
      <c r="E16" s="13">
        <f t="shared" si="0"/>
        <v>4428</v>
      </c>
      <c r="F16" s="13">
        <v>2514</v>
      </c>
      <c r="G16" s="13">
        <f t="shared" si="1"/>
        <v>2490</v>
      </c>
      <c r="H16" s="13">
        <v>12</v>
      </c>
      <c r="I16" s="10">
        <v>25</v>
      </c>
      <c r="J16" s="20">
        <f t="shared" si="2"/>
        <v>2426</v>
      </c>
      <c r="K16" s="21">
        <v>19.68</v>
      </c>
      <c r="L16" s="21">
        <v>25.6</v>
      </c>
      <c r="M16" s="22">
        <v>2740</v>
      </c>
      <c r="N16" s="22">
        <v>400</v>
      </c>
      <c r="O16" s="22">
        <v>175</v>
      </c>
      <c r="P16" s="23"/>
    </row>
    <row r="17" spans="1:16" x14ac:dyDescent="0.2">
      <c r="A17" s="15" t="s">
        <v>42</v>
      </c>
      <c r="B17" s="16" t="s">
        <v>43</v>
      </c>
      <c r="C17" s="9" t="s">
        <v>22</v>
      </c>
      <c r="D17" s="14">
        <f t="shared" ref="D17:D23" si="3">E17+H17*2</f>
        <v>2178</v>
      </c>
      <c r="E17" s="14">
        <f>ROUND(100*0.848*25.4,0)</f>
        <v>2154</v>
      </c>
      <c r="F17" s="14">
        <f>G17+(H17*2)</f>
        <v>1370</v>
      </c>
      <c r="G17" s="14">
        <f>ROUND(100*0.53*25.4,0)</f>
        <v>1346</v>
      </c>
      <c r="H17" s="14">
        <v>12</v>
      </c>
      <c r="I17" s="14">
        <v>25</v>
      </c>
      <c r="J17" s="20">
        <f t="shared" si="2"/>
        <v>1282</v>
      </c>
      <c r="K17" s="21">
        <v>9.56</v>
      </c>
      <c r="L17" s="21">
        <v>12.78</v>
      </c>
      <c r="M17" s="22">
        <v>1605</v>
      </c>
      <c r="N17" s="22">
        <v>295</v>
      </c>
      <c r="O17" s="22">
        <v>175</v>
      </c>
      <c r="P17" s="23"/>
    </row>
    <row r="18" spans="1:16" x14ac:dyDescent="0.2">
      <c r="A18" s="15" t="s">
        <v>44</v>
      </c>
      <c r="B18" s="17" t="s">
        <v>45</v>
      </c>
      <c r="C18" s="9" t="s">
        <v>22</v>
      </c>
      <c r="D18" s="14">
        <f t="shared" si="3"/>
        <v>2609</v>
      </c>
      <c r="E18" s="14">
        <f>ROUND(120*0.848*25.4,0)</f>
        <v>2585</v>
      </c>
      <c r="F18" s="14">
        <f>G18+(H18*2)</f>
        <v>1639</v>
      </c>
      <c r="G18" s="14">
        <f>ROUND(120*0.53*25.4,0)</f>
        <v>1615</v>
      </c>
      <c r="H18" s="14">
        <v>12</v>
      </c>
      <c r="I18" s="20">
        <v>25</v>
      </c>
      <c r="J18" s="20">
        <f t="shared" si="2"/>
        <v>1551</v>
      </c>
      <c r="K18" s="21">
        <v>10.9</v>
      </c>
      <c r="L18" s="21">
        <v>15.1</v>
      </c>
      <c r="M18" s="22">
        <v>1865</v>
      </c>
      <c r="N18" s="22">
        <v>388</v>
      </c>
      <c r="O18" s="22">
        <v>180</v>
      </c>
      <c r="P18" s="23"/>
    </row>
    <row r="19" spans="1:16" x14ac:dyDescent="0.2">
      <c r="A19" s="15" t="s">
        <v>46</v>
      </c>
      <c r="B19" s="17" t="s">
        <v>47</v>
      </c>
      <c r="C19" s="9" t="s">
        <v>22</v>
      </c>
      <c r="D19" s="14">
        <f t="shared" si="3"/>
        <v>2932</v>
      </c>
      <c r="E19" s="14">
        <f>ROUND(135*0.848*25.4,0)</f>
        <v>2908</v>
      </c>
      <c r="F19" s="14">
        <f t="shared" ref="F19:F23" si="4">G19+H19*2</f>
        <v>1841</v>
      </c>
      <c r="G19" s="14">
        <f>ROUND(135*0.53*25.4,0)</f>
        <v>1817</v>
      </c>
      <c r="H19" s="14">
        <v>12</v>
      </c>
      <c r="I19" s="20">
        <v>25</v>
      </c>
      <c r="J19" s="20">
        <f t="shared" si="2"/>
        <v>1753</v>
      </c>
      <c r="K19" s="21">
        <v>14.45</v>
      </c>
      <c r="L19" s="21">
        <v>16.68</v>
      </c>
      <c r="M19" s="22">
        <v>2065</v>
      </c>
      <c r="N19" s="22">
        <v>380</v>
      </c>
      <c r="O19" s="22">
        <v>170</v>
      </c>
      <c r="P19" s="23"/>
    </row>
    <row r="20" spans="1:16" x14ac:dyDescent="0.2">
      <c r="A20" s="15" t="s">
        <v>48</v>
      </c>
      <c r="B20" s="17" t="s">
        <v>49</v>
      </c>
      <c r="C20" s="9" t="s">
        <v>22</v>
      </c>
      <c r="D20" s="14">
        <f t="shared" si="3"/>
        <v>3255</v>
      </c>
      <c r="E20" s="14">
        <f>ROUND(150*0.848*25.4,0)</f>
        <v>3231</v>
      </c>
      <c r="F20" s="14">
        <f t="shared" si="4"/>
        <v>2043</v>
      </c>
      <c r="G20" s="14">
        <f>ROUND(150*0.53*25.4,0)</f>
        <v>2019</v>
      </c>
      <c r="H20" s="14">
        <v>12</v>
      </c>
      <c r="I20" s="20">
        <v>25</v>
      </c>
      <c r="J20" s="20">
        <f t="shared" si="2"/>
        <v>1955</v>
      </c>
      <c r="K20" s="21">
        <v>14.75</v>
      </c>
      <c r="L20" s="21">
        <v>20.16</v>
      </c>
      <c r="M20" s="22">
        <v>2260</v>
      </c>
      <c r="N20" s="22">
        <v>390</v>
      </c>
      <c r="O20" s="22">
        <v>175</v>
      </c>
      <c r="P20" s="23"/>
    </row>
    <row r="21" spans="1:16" x14ac:dyDescent="0.2">
      <c r="A21" s="15" t="s">
        <v>50</v>
      </c>
      <c r="B21" s="17" t="s">
        <v>51</v>
      </c>
      <c r="C21" s="9" t="s">
        <v>22</v>
      </c>
      <c r="D21" s="14">
        <f t="shared" si="3"/>
        <v>3578</v>
      </c>
      <c r="E21" s="14">
        <f>ROUND(165*0.848*25.4,0)</f>
        <v>3554</v>
      </c>
      <c r="F21" s="14">
        <f t="shared" si="4"/>
        <v>2245</v>
      </c>
      <c r="G21" s="14">
        <f>ROUND(165*0.53*25.4,0)</f>
        <v>2221</v>
      </c>
      <c r="H21" s="14">
        <v>12</v>
      </c>
      <c r="I21" s="20">
        <v>25</v>
      </c>
      <c r="J21" s="20">
        <f t="shared" si="2"/>
        <v>2157</v>
      </c>
      <c r="K21" s="21">
        <v>16.5</v>
      </c>
      <c r="L21" s="21">
        <v>22.24</v>
      </c>
      <c r="M21" s="22">
        <v>2460</v>
      </c>
      <c r="N21" s="22">
        <v>390</v>
      </c>
      <c r="O21" s="22">
        <v>175</v>
      </c>
      <c r="P21" s="23"/>
    </row>
    <row r="22" spans="1:16" x14ac:dyDescent="0.2">
      <c r="A22" s="15" t="s">
        <v>52</v>
      </c>
      <c r="B22" s="17" t="s">
        <v>53</v>
      </c>
      <c r="C22" s="9" t="s">
        <v>22</v>
      </c>
      <c r="D22" s="14">
        <f t="shared" si="3"/>
        <v>3901</v>
      </c>
      <c r="E22" s="14">
        <f>ROUND(180*0.848*25.4,0)</f>
        <v>3877</v>
      </c>
      <c r="F22" s="14">
        <f t="shared" si="4"/>
        <v>2447</v>
      </c>
      <c r="G22" s="14">
        <f>ROUND(180*0.53*25.4,0)</f>
        <v>2423</v>
      </c>
      <c r="H22" s="14">
        <v>12</v>
      </c>
      <c r="I22" s="20">
        <v>25</v>
      </c>
      <c r="J22" s="20">
        <f t="shared" si="2"/>
        <v>2359</v>
      </c>
      <c r="K22" s="21"/>
      <c r="L22" s="21"/>
      <c r="M22" s="22"/>
      <c r="N22" s="22">
        <v>400</v>
      </c>
      <c r="O22" s="22">
        <v>175</v>
      </c>
      <c r="P22" s="23" t="s">
        <v>23</v>
      </c>
    </row>
    <row r="23" spans="1:16" x14ac:dyDescent="0.2">
      <c r="A23" s="15" t="s">
        <v>54</v>
      </c>
      <c r="B23" s="17" t="s">
        <v>55</v>
      </c>
      <c r="C23" s="9" t="s">
        <v>22</v>
      </c>
      <c r="D23" s="14">
        <f t="shared" si="3"/>
        <v>4332</v>
      </c>
      <c r="E23" s="14">
        <f>ROUND(200*0.848*25.4,0)</f>
        <v>4308</v>
      </c>
      <c r="F23" s="14">
        <f t="shared" si="4"/>
        <v>2716</v>
      </c>
      <c r="G23" s="14">
        <f>ROUND(200*0.53*25.4,0)</f>
        <v>2692</v>
      </c>
      <c r="H23" s="14">
        <v>12</v>
      </c>
      <c r="I23" s="20">
        <v>25</v>
      </c>
      <c r="J23" s="20">
        <f t="shared" si="2"/>
        <v>2628</v>
      </c>
      <c r="K23" s="21"/>
      <c r="L23" s="21"/>
      <c r="M23" s="22"/>
      <c r="N23" s="22">
        <v>400</v>
      </c>
      <c r="O23" s="22">
        <v>175</v>
      </c>
      <c r="P23" s="23" t="s">
        <v>23</v>
      </c>
    </row>
    <row r="24" spans="1:16" x14ac:dyDescent="0.2">
      <c r="A24" s="11" t="s">
        <v>56</v>
      </c>
      <c r="B24" s="9" t="s">
        <v>57</v>
      </c>
      <c r="C24" s="9" t="s">
        <v>22</v>
      </c>
      <c r="D24" s="10">
        <v>2431</v>
      </c>
      <c r="E24" s="13">
        <f t="shared" ref="E24:E34" si="5">D24-H24*2</f>
        <v>2407</v>
      </c>
      <c r="F24" s="10">
        <v>1048</v>
      </c>
      <c r="G24" s="13">
        <f t="shared" ref="G24:G34" si="6">F24-H24*2</f>
        <v>1024</v>
      </c>
      <c r="H24" s="13">
        <v>12</v>
      </c>
      <c r="I24" s="10">
        <v>25</v>
      </c>
      <c r="J24" s="20">
        <f t="shared" si="2"/>
        <v>960</v>
      </c>
      <c r="K24" s="21">
        <v>9</v>
      </c>
      <c r="L24" s="21">
        <v>12.66</v>
      </c>
      <c r="M24" s="22">
        <v>1445</v>
      </c>
      <c r="N24" s="22">
        <v>350</v>
      </c>
      <c r="O24" s="22">
        <v>175</v>
      </c>
      <c r="P24" s="23"/>
    </row>
    <row r="25" spans="1:16" ht="15.75" customHeight="1" x14ac:dyDescent="0.2">
      <c r="A25" s="11" t="s">
        <v>58</v>
      </c>
      <c r="B25" s="9" t="s">
        <v>59</v>
      </c>
      <c r="C25" s="9" t="s">
        <v>22</v>
      </c>
      <c r="D25" s="10">
        <v>2945</v>
      </c>
      <c r="E25" s="13">
        <f t="shared" si="5"/>
        <v>2921</v>
      </c>
      <c r="F25" s="10">
        <v>1269</v>
      </c>
      <c r="G25" s="13">
        <f t="shared" si="6"/>
        <v>1245</v>
      </c>
      <c r="H25" s="13">
        <v>12</v>
      </c>
      <c r="I25" s="10">
        <v>25</v>
      </c>
      <c r="J25" s="20">
        <f t="shared" si="2"/>
        <v>1181</v>
      </c>
      <c r="K25" s="21">
        <v>10.75</v>
      </c>
      <c r="L25" s="21">
        <v>14.85</v>
      </c>
      <c r="M25" s="22">
        <v>1705</v>
      </c>
      <c r="N25" s="22">
        <v>380</v>
      </c>
      <c r="O25" s="22">
        <v>175</v>
      </c>
      <c r="P25" s="23"/>
    </row>
    <row r="26" spans="1:16" x14ac:dyDescent="0.2">
      <c r="A26" s="11" t="s">
        <v>60</v>
      </c>
      <c r="B26" s="9" t="s">
        <v>61</v>
      </c>
      <c r="C26" s="9" t="s">
        <v>22</v>
      </c>
      <c r="D26" s="10">
        <v>3249</v>
      </c>
      <c r="E26" s="13">
        <f t="shared" si="5"/>
        <v>3225</v>
      </c>
      <c r="F26" s="10">
        <v>1394</v>
      </c>
      <c r="G26" s="13">
        <f t="shared" si="6"/>
        <v>1370</v>
      </c>
      <c r="H26" s="13">
        <v>12</v>
      </c>
      <c r="I26" s="10">
        <v>25</v>
      </c>
      <c r="J26" s="20">
        <f t="shared" si="2"/>
        <v>1306</v>
      </c>
      <c r="K26" s="21">
        <v>12.25</v>
      </c>
      <c r="L26" s="21">
        <v>16.649999999999999</v>
      </c>
      <c r="M26" s="22">
        <v>1850</v>
      </c>
      <c r="N26" s="22">
        <v>380</v>
      </c>
      <c r="O26" s="22">
        <v>175</v>
      </c>
      <c r="P26" s="23"/>
    </row>
    <row r="27" spans="1:16" x14ac:dyDescent="0.2">
      <c r="A27" s="11" t="s">
        <v>62</v>
      </c>
      <c r="B27" s="9" t="s">
        <v>63</v>
      </c>
      <c r="C27" s="9" t="s">
        <v>22</v>
      </c>
      <c r="D27" s="10">
        <v>3717</v>
      </c>
      <c r="E27" s="13">
        <f t="shared" si="5"/>
        <v>3693</v>
      </c>
      <c r="F27" s="10">
        <v>1595</v>
      </c>
      <c r="G27" s="13">
        <f t="shared" si="6"/>
        <v>1571</v>
      </c>
      <c r="H27" s="13">
        <v>12</v>
      </c>
      <c r="I27" s="10">
        <v>25</v>
      </c>
      <c r="J27" s="20">
        <f t="shared" si="2"/>
        <v>1507</v>
      </c>
      <c r="K27" s="21">
        <v>13.9</v>
      </c>
      <c r="L27" s="21">
        <v>18.899999999999999</v>
      </c>
      <c r="M27" s="22">
        <v>2090</v>
      </c>
      <c r="N27" s="22">
        <v>400</v>
      </c>
      <c r="O27" s="22">
        <v>175</v>
      </c>
      <c r="P27" s="23"/>
    </row>
    <row r="28" spans="1:16" x14ac:dyDescent="0.2">
      <c r="A28" s="8" t="s">
        <v>64</v>
      </c>
      <c r="B28" s="9" t="s">
        <v>21</v>
      </c>
      <c r="C28" s="9" t="s">
        <v>65</v>
      </c>
      <c r="D28" s="10">
        <v>1884</v>
      </c>
      <c r="E28" s="10">
        <f t="shared" si="5"/>
        <v>1860</v>
      </c>
      <c r="F28" s="10">
        <v>1070</v>
      </c>
      <c r="G28" s="10">
        <f t="shared" si="6"/>
        <v>1046</v>
      </c>
      <c r="H28" s="10">
        <v>12</v>
      </c>
      <c r="I28" s="10">
        <v>25</v>
      </c>
      <c r="J28" s="20">
        <f t="shared" si="2"/>
        <v>982</v>
      </c>
      <c r="K28" s="21"/>
      <c r="L28" s="21"/>
      <c r="M28" s="22"/>
      <c r="N28" s="22">
        <v>305</v>
      </c>
      <c r="O28" s="22">
        <v>175</v>
      </c>
      <c r="P28" s="23" t="s">
        <v>23</v>
      </c>
    </row>
    <row r="29" spans="1:16" x14ac:dyDescent="0.2">
      <c r="A29" s="8" t="s">
        <v>66</v>
      </c>
      <c r="B29" s="9" t="s">
        <v>25</v>
      </c>
      <c r="C29" s="9" t="s">
        <v>65</v>
      </c>
      <c r="D29" s="10">
        <v>2062</v>
      </c>
      <c r="E29" s="10">
        <f t="shared" si="5"/>
        <v>2038</v>
      </c>
      <c r="F29" s="10">
        <v>1170</v>
      </c>
      <c r="G29" s="10">
        <f t="shared" si="6"/>
        <v>1146</v>
      </c>
      <c r="H29" s="10">
        <v>12</v>
      </c>
      <c r="I29" s="10">
        <v>25</v>
      </c>
      <c r="J29" s="20">
        <f t="shared" si="2"/>
        <v>1082</v>
      </c>
      <c r="K29" s="21">
        <v>9.25</v>
      </c>
      <c r="L29" s="21">
        <v>12</v>
      </c>
      <c r="M29" s="22">
        <v>1413</v>
      </c>
      <c r="N29" s="22">
        <v>305</v>
      </c>
      <c r="O29" s="22">
        <v>175</v>
      </c>
      <c r="P29" s="23"/>
    </row>
    <row r="30" spans="1:16" x14ac:dyDescent="0.2">
      <c r="A30" s="11" t="s">
        <v>67</v>
      </c>
      <c r="B30" s="12" t="s">
        <v>27</v>
      </c>
      <c r="C30" s="9" t="s">
        <v>65</v>
      </c>
      <c r="D30" s="13">
        <v>2238</v>
      </c>
      <c r="E30" s="13">
        <f t="shared" si="5"/>
        <v>2214</v>
      </c>
      <c r="F30" s="13">
        <v>1269</v>
      </c>
      <c r="G30" s="13">
        <f t="shared" si="6"/>
        <v>1245</v>
      </c>
      <c r="H30" s="13">
        <v>12</v>
      </c>
      <c r="I30" s="13">
        <v>25</v>
      </c>
      <c r="J30" s="20">
        <f t="shared" si="2"/>
        <v>1181</v>
      </c>
      <c r="K30" s="21">
        <v>8.85</v>
      </c>
      <c r="L30" s="21">
        <v>11.9</v>
      </c>
      <c r="M30" s="22">
        <v>1510</v>
      </c>
      <c r="N30" s="22">
        <v>305</v>
      </c>
      <c r="O30" s="22">
        <v>175</v>
      </c>
      <c r="P30" s="23"/>
    </row>
    <row r="31" spans="1:16" x14ac:dyDescent="0.2">
      <c r="A31" s="11" t="s">
        <v>68</v>
      </c>
      <c r="B31" s="9" t="s">
        <v>29</v>
      </c>
      <c r="C31" s="9" t="s">
        <v>65</v>
      </c>
      <c r="D31" s="13">
        <v>2460</v>
      </c>
      <c r="E31" s="13">
        <f t="shared" si="5"/>
        <v>2436</v>
      </c>
      <c r="F31" s="13">
        <v>1394</v>
      </c>
      <c r="G31" s="13">
        <f t="shared" si="6"/>
        <v>1370</v>
      </c>
      <c r="H31" s="13">
        <v>12</v>
      </c>
      <c r="I31" s="10">
        <v>25</v>
      </c>
      <c r="J31" s="20">
        <f t="shared" si="2"/>
        <v>1306</v>
      </c>
      <c r="K31" s="21">
        <v>10.3</v>
      </c>
      <c r="L31" s="21">
        <v>13.65</v>
      </c>
      <c r="M31" s="22">
        <v>1630</v>
      </c>
      <c r="N31" s="22">
        <v>350</v>
      </c>
      <c r="O31" s="22">
        <v>175</v>
      </c>
      <c r="P31" s="23"/>
    </row>
    <row r="32" spans="1:16" x14ac:dyDescent="0.2">
      <c r="A32" s="11" t="s">
        <v>69</v>
      </c>
      <c r="B32" s="9" t="s">
        <v>31</v>
      </c>
      <c r="C32" s="9" t="s">
        <v>65</v>
      </c>
      <c r="D32" s="13">
        <v>2664</v>
      </c>
      <c r="E32" s="13">
        <f t="shared" si="5"/>
        <v>2640</v>
      </c>
      <c r="F32" s="13">
        <v>1502</v>
      </c>
      <c r="G32" s="13">
        <f t="shared" si="6"/>
        <v>1478</v>
      </c>
      <c r="H32" s="13">
        <v>12</v>
      </c>
      <c r="I32" s="10">
        <v>25</v>
      </c>
      <c r="J32" s="20">
        <f t="shared" si="2"/>
        <v>1414</v>
      </c>
      <c r="K32" s="21">
        <v>10.8</v>
      </c>
      <c r="L32" s="21">
        <v>14.45</v>
      </c>
      <c r="M32" s="22">
        <v>1735</v>
      </c>
      <c r="N32" s="22">
        <v>350</v>
      </c>
      <c r="O32" s="22">
        <v>175</v>
      </c>
      <c r="P32" s="23"/>
    </row>
    <row r="33" spans="1:16" x14ac:dyDescent="0.2">
      <c r="A33" s="11" t="s">
        <v>70</v>
      </c>
      <c r="B33" s="9" t="s">
        <v>33</v>
      </c>
      <c r="C33" s="9" t="s">
        <v>65</v>
      </c>
      <c r="D33" s="13">
        <v>3014</v>
      </c>
      <c r="E33" s="13">
        <f t="shared" si="5"/>
        <v>2990</v>
      </c>
      <c r="F33" s="13">
        <v>1704</v>
      </c>
      <c r="G33" s="13">
        <f t="shared" si="6"/>
        <v>1680</v>
      </c>
      <c r="H33" s="13">
        <v>12</v>
      </c>
      <c r="I33" s="10">
        <v>25</v>
      </c>
      <c r="J33" s="20">
        <f t="shared" si="2"/>
        <v>1616</v>
      </c>
      <c r="K33" s="21">
        <v>13.05</v>
      </c>
      <c r="L33" s="21">
        <v>17.45</v>
      </c>
      <c r="M33" s="22">
        <v>1930</v>
      </c>
      <c r="N33" s="22">
        <v>390</v>
      </c>
      <c r="O33" s="22">
        <v>175</v>
      </c>
      <c r="P33" s="23"/>
    </row>
    <row r="34" spans="1:16" x14ac:dyDescent="0.2">
      <c r="A34" s="11" t="s">
        <v>71</v>
      </c>
      <c r="B34" s="9" t="s">
        <v>35</v>
      </c>
      <c r="C34" s="9" t="s">
        <v>65</v>
      </c>
      <c r="D34" s="13">
        <v>3346</v>
      </c>
      <c r="E34" s="13">
        <f t="shared" si="5"/>
        <v>3322</v>
      </c>
      <c r="F34" s="13">
        <v>1891</v>
      </c>
      <c r="G34" s="13">
        <f t="shared" si="6"/>
        <v>1867</v>
      </c>
      <c r="H34" s="13">
        <v>12</v>
      </c>
      <c r="I34" s="10">
        <v>25</v>
      </c>
      <c r="J34" s="20">
        <f t="shared" si="2"/>
        <v>1803</v>
      </c>
      <c r="K34" s="21">
        <v>14.2</v>
      </c>
      <c r="L34" s="21">
        <v>18.899999999999999</v>
      </c>
      <c r="M34" s="22">
        <v>2115</v>
      </c>
      <c r="N34" s="22">
        <v>390</v>
      </c>
      <c r="O34" s="22">
        <v>175</v>
      </c>
      <c r="P34" s="23"/>
    </row>
    <row r="35" spans="1:16" x14ac:dyDescent="0.2">
      <c r="A35" s="11" t="s">
        <v>72</v>
      </c>
      <c r="B35" s="9" t="s">
        <v>37</v>
      </c>
      <c r="C35" s="9" t="s">
        <v>65</v>
      </c>
      <c r="D35" s="14">
        <v>3677</v>
      </c>
      <c r="E35" s="14">
        <v>3653</v>
      </c>
      <c r="F35" s="14">
        <v>2079</v>
      </c>
      <c r="G35" s="14">
        <v>2055</v>
      </c>
      <c r="H35" s="14">
        <v>12</v>
      </c>
      <c r="I35" s="20">
        <v>25</v>
      </c>
      <c r="J35" s="20">
        <f t="shared" si="2"/>
        <v>1991</v>
      </c>
      <c r="K35" s="21">
        <v>15.3</v>
      </c>
      <c r="L35" s="21">
        <v>20.45</v>
      </c>
      <c r="M35" s="22">
        <v>2305</v>
      </c>
      <c r="N35" s="22">
        <v>390</v>
      </c>
      <c r="O35" s="22">
        <v>175</v>
      </c>
      <c r="P35" s="23"/>
    </row>
    <row r="36" spans="1:16" x14ac:dyDescent="0.2">
      <c r="A36" s="11" t="s">
        <v>73</v>
      </c>
      <c r="B36" s="9" t="s">
        <v>39</v>
      </c>
      <c r="C36" s="9" t="s">
        <v>65</v>
      </c>
      <c r="D36" s="13">
        <v>4010</v>
      </c>
      <c r="E36" s="13">
        <f t="shared" ref="E36:E44" si="7">D36-H36*2</f>
        <v>3986</v>
      </c>
      <c r="F36" s="13">
        <v>2266</v>
      </c>
      <c r="G36" s="13">
        <f t="shared" ref="G36:G44" si="8">F36-H36*2</f>
        <v>2242</v>
      </c>
      <c r="H36" s="13">
        <v>12</v>
      </c>
      <c r="I36" s="10">
        <v>25</v>
      </c>
      <c r="J36" s="20">
        <f t="shared" si="2"/>
        <v>2178</v>
      </c>
      <c r="K36" s="21">
        <v>18.600000000000001</v>
      </c>
      <c r="L36" s="21">
        <v>24.1</v>
      </c>
      <c r="M36" s="22">
        <v>2485</v>
      </c>
      <c r="N36" s="22">
        <v>400</v>
      </c>
      <c r="O36" s="22">
        <v>175</v>
      </c>
      <c r="P36" s="23"/>
    </row>
    <row r="37" spans="1:16" x14ac:dyDescent="0.2">
      <c r="A37" s="11" t="s">
        <v>74</v>
      </c>
      <c r="B37" s="9" t="s">
        <v>41</v>
      </c>
      <c r="C37" s="9" t="s">
        <v>65</v>
      </c>
      <c r="D37" s="13">
        <v>4452</v>
      </c>
      <c r="E37" s="13">
        <f t="shared" si="7"/>
        <v>4428</v>
      </c>
      <c r="F37" s="13">
        <v>2514</v>
      </c>
      <c r="G37" s="13">
        <f t="shared" si="8"/>
        <v>2490</v>
      </c>
      <c r="H37" s="13">
        <v>12</v>
      </c>
      <c r="I37" s="10">
        <v>25</v>
      </c>
      <c r="J37" s="20">
        <f t="shared" si="2"/>
        <v>2426</v>
      </c>
      <c r="K37" s="21"/>
      <c r="L37" s="21"/>
      <c r="M37" s="22"/>
      <c r="N37" s="22">
        <v>400</v>
      </c>
      <c r="O37" s="22">
        <v>175</v>
      </c>
      <c r="P37" s="23" t="s">
        <v>23</v>
      </c>
    </row>
    <row r="38" spans="1:16" x14ac:dyDescent="0.2">
      <c r="A38" s="8" t="s">
        <v>75</v>
      </c>
      <c r="B38" s="9" t="s">
        <v>21</v>
      </c>
      <c r="C38" s="9" t="s">
        <v>76</v>
      </c>
      <c r="D38" s="10">
        <v>1884</v>
      </c>
      <c r="E38" s="10">
        <f t="shared" si="7"/>
        <v>1860</v>
      </c>
      <c r="F38" s="10">
        <v>1070</v>
      </c>
      <c r="G38" s="10">
        <f t="shared" si="8"/>
        <v>1046</v>
      </c>
      <c r="H38" s="10">
        <v>12</v>
      </c>
      <c r="I38" s="10">
        <v>25</v>
      </c>
      <c r="J38" s="20">
        <f t="shared" si="2"/>
        <v>982</v>
      </c>
      <c r="K38" s="21">
        <v>8.1</v>
      </c>
      <c r="L38" s="21">
        <v>11.3</v>
      </c>
      <c r="M38" s="22">
        <v>1300</v>
      </c>
      <c r="N38" s="22">
        <v>305</v>
      </c>
      <c r="O38" s="22">
        <v>175</v>
      </c>
      <c r="P38" s="23"/>
    </row>
    <row r="39" spans="1:16" x14ac:dyDescent="0.2">
      <c r="A39" s="8" t="s">
        <v>77</v>
      </c>
      <c r="B39" s="9" t="s">
        <v>25</v>
      </c>
      <c r="C39" s="9" t="s">
        <v>76</v>
      </c>
      <c r="D39" s="10">
        <v>2062</v>
      </c>
      <c r="E39" s="10">
        <f t="shared" si="7"/>
        <v>2038</v>
      </c>
      <c r="F39" s="10">
        <v>1170</v>
      </c>
      <c r="G39" s="10">
        <f t="shared" si="8"/>
        <v>1146</v>
      </c>
      <c r="H39" s="10">
        <v>12</v>
      </c>
      <c r="I39" s="10">
        <v>25</v>
      </c>
      <c r="J39" s="20">
        <f t="shared" si="2"/>
        <v>1082</v>
      </c>
      <c r="K39" s="21">
        <v>9.34</v>
      </c>
      <c r="L39" s="21">
        <v>12.3</v>
      </c>
      <c r="M39" s="22">
        <v>1417</v>
      </c>
      <c r="N39" s="22">
        <v>305</v>
      </c>
      <c r="O39" s="22">
        <v>175</v>
      </c>
      <c r="P39" s="23"/>
    </row>
    <row r="40" spans="1:16" x14ac:dyDescent="0.2">
      <c r="A40" s="11" t="s">
        <v>78</v>
      </c>
      <c r="B40" s="12" t="s">
        <v>27</v>
      </c>
      <c r="C40" s="9" t="s">
        <v>76</v>
      </c>
      <c r="D40" s="13">
        <v>2238</v>
      </c>
      <c r="E40" s="13">
        <f t="shared" si="7"/>
        <v>2214</v>
      </c>
      <c r="F40" s="13">
        <v>1269</v>
      </c>
      <c r="G40" s="13">
        <f t="shared" si="8"/>
        <v>1245</v>
      </c>
      <c r="H40" s="13">
        <v>12</v>
      </c>
      <c r="I40" s="13">
        <v>25</v>
      </c>
      <c r="J40" s="20">
        <f t="shared" si="2"/>
        <v>1181</v>
      </c>
      <c r="K40" s="21">
        <v>9.44</v>
      </c>
      <c r="L40" s="21">
        <v>12.6</v>
      </c>
      <c r="M40" s="22">
        <v>1505</v>
      </c>
      <c r="N40" s="22">
        <v>305</v>
      </c>
      <c r="O40" s="22">
        <v>175</v>
      </c>
      <c r="P40" s="23"/>
    </row>
    <row r="41" spans="1:16" x14ac:dyDescent="0.2">
      <c r="A41" s="11" t="s">
        <v>79</v>
      </c>
      <c r="B41" s="9" t="s">
        <v>29</v>
      </c>
      <c r="C41" s="9" t="s">
        <v>76</v>
      </c>
      <c r="D41" s="13">
        <v>2460</v>
      </c>
      <c r="E41" s="13">
        <f t="shared" si="7"/>
        <v>2436</v>
      </c>
      <c r="F41" s="13">
        <v>1394</v>
      </c>
      <c r="G41" s="13">
        <f t="shared" si="8"/>
        <v>1370</v>
      </c>
      <c r="H41" s="13">
        <v>12</v>
      </c>
      <c r="I41" s="10">
        <v>25</v>
      </c>
      <c r="J41" s="20">
        <f t="shared" si="2"/>
        <v>1306</v>
      </c>
      <c r="K41" s="21">
        <v>9.9600000000000009</v>
      </c>
      <c r="L41" s="21">
        <v>13.5</v>
      </c>
      <c r="M41" s="22">
        <v>1630</v>
      </c>
      <c r="N41" s="22">
        <v>350</v>
      </c>
      <c r="O41" s="22">
        <v>175</v>
      </c>
      <c r="P41" s="23"/>
    </row>
    <row r="42" spans="1:16" x14ac:dyDescent="0.2">
      <c r="A42" s="11" t="s">
        <v>80</v>
      </c>
      <c r="B42" s="9" t="s">
        <v>31</v>
      </c>
      <c r="C42" s="9" t="s">
        <v>76</v>
      </c>
      <c r="D42" s="13">
        <v>2664</v>
      </c>
      <c r="E42" s="13">
        <f t="shared" si="7"/>
        <v>2640</v>
      </c>
      <c r="F42" s="13">
        <v>1502</v>
      </c>
      <c r="G42" s="13">
        <f t="shared" si="8"/>
        <v>1478</v>
      </c>
      <c r="H42" s="13">
        <v>12</v>
      </c>
      <c r="I42" s="10">
        <v>25</v>
      </c>
      <c r="J42" s="20">
        <f t="shared" si="2"/>
        <v>1414</v>
      </c>
      <c r="K42" s="21">
        <v>10.91</v>
      </c>
      <c r="L42" s="21">
        <v>14.65</v>
      </c>
      <c r="M42" s="22">
        <v>1735</v>
      </c>
      <c r="N42" s="22">
        <v>350</v>
      </c>
      <c r="O42" s="22">
        <v>175</v>
      </c>
      <c r="P42" s="23"/>
    </row>
    <row r="43" spans="1:16" x14ac:dyDescent="0.2">
      <c r="A43" s="11" t="s">
        <v>81</v>
      </c>
      <c r="B43" s="9" t="s">
        <v>33</v>
      </c>
      <c r="C43" s="9" t="s">
        <v>76</v>
      </c>
      <c r="D43" s="13">
        <v>3014</v>
      </c>
      <c r="E43" s="13">
        <f t="shared" si="7"/>
        <v>2990</v>
      </c>
      <c r="F43" s="13">
        <v>1704</v>
      </c>
      <c r="G43" s="13">
        <f t="shared" si="8"/>
        <v>1680</v>
      </c>
      <c r="H43" s="13">
        <v>12</v>
      </c>
      <c r="I43" s="10">
        <v>25</v>
      </c>
      <c r="J43" s="20">
        <f t="shared" si="2"/>
        <v>1616</v>
      </c>
      <c r="K43" s="21">
        <v>12.4</v>
      </c>
      <c r="L43" s="21">
        <v>16.8</v>
      </c>
      <c r="M43" s="22">
        <v>1925</v>
      </c>
      <c r="N43" s="22">
        <v>390</v>
      </c>
      <c r="O43" s="22">
        <v>175</v>
      </c>
      <c r="P43" s="23"/>
    </row>
    <row r="44" spans="1:16" x14ac:dyDescent="0.2">
      <c r="A44" s="11" t="s">
        <v>82</v>
      </c>
      <c r="B44" s="9" t="s">
        <v>35</v>
      </c>
      <c r="C44" s="9" t="s">
        <v>76</v>
      </c>
      <c r="D44" s="13">
        <v>3346</v>
      </c>
      <c r="E44" s="13">
        <f t="shared" si="7"/>
        <v>3322</v>
      </c>
      <c r="F44" s="13">
        <v>1891</v>
      </c>
      <c r="G44" s="13">
        <f t="shared" si="8"/>
        <v>1867</v>
      </c>
      <c r="H44" s="13">
        <v>12</v>
      </c>
      <c r="I44" s="10">
        <v>25</v>
      </c>
      <c r="J44" s="20">
        <f t="shared" si="2"/>
        <v>1803</v>
      </c>
      <c r="K44" s="21">
        <v>14.26</v>
      </c>
      <c r="L44" s="21">
        <v>19.23</v>
      </c>
      <c r="M44" s="22">
        <v>2115</v>
      </c>
      <c r="N44" s="22">
        <v>390</v>
      </c>
      <c r="O44" s="22">
        <v>175</v>
      </c>
      <c r="P44" s="23"/>
    </row>
    <row r="45" spans="1:16" x14ac:dyDescent="0.2">
      <c r="A45" s="11" t="s">
        <v>83</v>
      </c>
      <c r="B45" s="9" t="s">
        <v>37</v>
      </c>
      <c r="C45" s="9" t="s">
        <v>76</v>
      </c>
      <c r="D45" s="14">
        <v>3677</v>
      </c>
      <c r="E45" s="14">
        <v>3653</v>
      </c>
      <c r="F45" s="14">
        <v>2079</v>
      </c>
      <c r="G45" s="14">
        <v>2055</v>
      </c>
      <c r="H45" s="14">
        <v>12</v>
      </c>
      <c r="I45" s="20">
        <v>25</v>
      </c>
      <c r="J45" s="20">
        <f t="shared" si="2"/>
        <v>1991</v>
      </c>
      <c r="K45" s="21"/>
      <c r="L45" s="21"/>
      <c r="M45" s="22"/>
      <c r="N45" s="22">
        <v>390</v>
      </c>
      <c r="O45" s="22">
        <v>175</v>
      </c>
      <c r="P45" s="23" t="s">
        <v>23</v>
      </c>
    </row>
    <row r="46" spans="1:16" x14ac:dyDescent="0.2">
      <c r="A46" s="11" t="s">
        <v>84</v>
      </c>
      <c r="B46" s="9" t="s">
        <v>39</v>
      </c>
      <c r="C46" s="9" t="s">
        <v>76</v>
      </c>
      <c r="D46" s="13">
        <v>4010</v>
      </c>
      <c r="E46" s="13">
        <f>D46-H46*2</f>
        <v>3986</v>
      </c>
      <c r="F46" s="13">
        <v>2266</v>
      </c>
      <c r="G46" s="13">
        <f>F46-H46*2</f>
        <v>2242</v>
      </c>
      <c r="H46" s="13">
        <v>12</v>
      </c>
      <c r="I46" s="10">
        <v>25</v>
      </c>
      <c r="J46" s="20">
        <f t="shared" si="2"/>
        <v>2178</v>
      </c>
      <c r="K46" s="21"/>
      <c r="L46" s="21"/>
      <c r="M46" s="22"/>
      <c r="N46" s="22">
        <v>400</v>
      </c>
      <c r="O46" s="22">
        <v>175</v>
      </c>
      <c r="P46" s="23" t="s">
        <v>23</v>
      </c>
    </row>
    <row r="47" spans="1:16" x14ac:dyDescent="0.2">
      <c r="A47" s="11" t="s">
        <v>85</v>
      </c>
      <c r="B47" s="9" t="s">
        <v>41</v>
      </c>
      <c r="C47" s="9" t="s">
        <v>76</v>
      </c>
      <c r="D47" s="13">
        <v>4452</v>
      </c>
      <c r="E47" s="13">
        <f>D47-H47*2</f>
        <v>4428</v>
      </c>
      <c r="F47" s="13">
        <v>2514</v>
      </c>
      <c r="G47" s="13">
        <f>F47-H47*2</f>
        <v>2490</v>
      </c>
      <c r="H47" s="13">
        <v>12</v>
      </c>
      <c r="I47" s="10">
        <v>25</v>
      </c>
      <c r="J47" s="20">
        <f t="shared" si="2"/>
        <v>2426</v>
      </c>
      <c r="K47" s="21"/>
      <c r="L47" s="21"/>
      <c r="M47" s="22"/>
      <c r="N47" s="22">
        <v>400</v>
      </c>
      <c r="O47" s="22">
        <v>175</v>
      </c>
      <c r="P47" s="23" t="s">
        <v>23</v>
      </c>
    </row>
    <row r="48" spans="1:16" x14ac:dyDescent="0.2">
      <c r="A48" s="30" t="s">
        <v>86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2"/>
    </row>
    <row r="49" spans="1:15" ht="42" x14ac:dyDescent="0.2">
      <c r="A49" s="7" t="str">
        <f>A6</f>
        <v>Model</v>
      </c>
      <c r="B49" s="7" t="str">
        <f>B6</f>
        <v>Screen Diag. &amp; Aspec Ratio</v>
      </c>
      <c r="C49" s="7" t="str">
        <f>C6</f>
        <v>Fabric</v>
      </c>
      <c r="D49" s="7" t="str">
        <f>D6</f>
        <v>Frame L (A)</v>
      </c>
      <c r="E49" s="7" t="str">
        <f>E6</f>
        <v>View W (A1)</v>
      </c>
      <c r="F49" s="7" t="str">
        <f t="shared" ref="F49:J49" si="9">F6</f>
        <v>Frame H（B）</v>
      </c>
      <c r="G49" s="7" t="str">
        <f t="shared" si="9"/>
        <v>View H (B1)</v>
      </c>
      <c r="H49" s="7" t="str">
        <f t="shared" si="9"/>
        <v>Frame W    (C)</v>
      </c>
      <c r="I49" s="7" t="str">
        <f t="shared" si="9"/>
        <v>Thickness of Frame (D)</v>
      </c>
      <c r="J49" s="7" t="str">
        <f t="shared" si="9"/>
        <v>Support Bar Length</v>
      </c>
      <c r="K49" s="24" t="s">
        <v>87</v>
      </c>
      <c r="L49" s="24" t="s">
        <v>88</v>
      </c>
      <c r="M49" s="24" t="s">
        <v>89</v>
      </c>
      <c r="N49" s="24" t="s">
        <v>90</v>
      </c>
      <c r="O49" s="24" t="s">
        <v>91</v>
      </c>
    </row>
    <row r="50" spans="1:15" x14ac:dyDescent="0.2">
      <c r="A50" s="8" t="str">
        <f t="shared" ref="A50:B54" si="10">A7</f>
        <v>AR84WH2</v>
      </c>
      <c r="B50" s="9" t="str">
        <f t="shared" si="10"/>
        <v>84"(16:9)</v>
      </c>
      <c r="C50" s="9" t="str">
        <f>C7</f>
        <v>CineWhite®</v>
      </c>
      <c r="D50" s="18">
        <f t="shared" ref="D50:J50" si="11">D7/25.4</f>
        <v>74.173228346456696</v>
      </c>
      <c r="E50" s="18">
        <f t="shared" si="11"/>
        <v>73.228346456692904</v>
      </c>
      <c r="F50" s="18">
        <f t="shared" si="11"/>
        <v>42.125984251968497</v>
      </c>
      <c r="G50" s="18">
        <f t="shared" si="11"/>
        <v>41.181102362204697</v>
      </c>
      <c r="H50" s="18">
        <f t="shared" si="11"/>
        <v>0.47244094488188998</v>
      </c>
      <c r="I50" s="18">
        <f t="shared" si="11"/>
        <v>0.98425196850393704</v>
      </c>
      <c r="J50" s="18">
        <f t="shared" si="11"/>
        <v>38.661417322834602</v>
      </c>
      <c r="K50" s="25">
        <f t="shared" ref="K50:L54" si="12">K7*2.20462</f>
        <v>0</v>
      </c>
      <c r="L50" s="25">
        <f t="shared" si="12"/>
        <v>0</v>
      </c>
      <c r="M50" s="25">
        <f t="shared" ref="M50:O54" si="13">M7/25.4</f>
        <v>0</v>
      </c>
      <c r="N50" s="25">
        <f t="shared" si="13"/>
        <v>0</v>
      </c>
      <c r="O50" s="25">
        <f t="shared" si="13"/>
        <v>0</v>
      </c>
    </row>
    <row r="51" spans="1:15" x14ac:dyDescent="0.2">
      <c r="A51" s="8" t="str">
        <f t="shared" si="10"/>
        <v>AR92WH2</v>
      </c>
      <c r="B51" s="9" t="str">
        <f t="shared" si="10"/>
        <v>92"(16:9)</v>
      </c>
      <c r="C51" s="9" t="str">
        <f t="shared" ref="C51:C80" si="14">C8</f>
        <v>CineWhite®</v>
      </c>
      <c r="D51" s="18">
        <f t="shared" ref="D51:D60" si="15">D8/25.4</f>
        <v>81.181102362204697</v>
      </c>
      <c r="E51" s="18">
        <f t="shared" ref="E51:G51" si="16">E8/25.4</f>
        <v>80.236220472440905</v>
      </c>
      <c r="F51" s="18">
        <f t="shared" si="16"/>
        <v>46.062992125984302</v>
      </c>
      <c r="G51" s="18">
        <f t="shared" si="16"/>
        <v>45.118110236220502</v>
      </c>
      <c r="H51" s="18">
        <f t="shared" ref="H51:J57" si="17">H8/25.4</f>
        <v>0.47244094488188998</v>
      </c>
      <c r="I51" s="18">
        <f t="shared" si="17"/>
        <v>0.98425196850393704</v>
      </c>
      <c r="J51" s="18">
        <f t="shared" si="17"/>
        <v>42.5984251968504</v>
      </c>
      <c r="K51" s="25">
        <f t="shared" si="12"/>
        <v>19.577025599999999</v>
      </c>
      <c r="L51" s="25">
        <f t="shared" si="12"/>
        <v>25.9704236</v>
      </c>
      <c r="M51" s="25">
        <f t="shared" si="13"/>
        <v>55.511811023622101</v>
      </c>
      <c r="N51" s="25">
        <f t="shared" si="13"/>
        <v>11.8110236220472</v>
      </c>
      <c r="O51" s="25">
        <f t="shared" si="13"/>
        <v>6.8897637795275601</v>
      </c>
    </row>
    <row r="52" spans="1:15" x14ac:dyDescent="0.2">
      <c r="A52" s="8" t="str">
        <f t="shared" si="10"/>
        <v>AR100WH2</v>
      </c>
      <c r="B52" s="9" t="str">
        <f t="shared" si="10"/>
        <v>100"(16:9)</v>
      </c>
      <c r="C52" s="9" t="str">
        <f t="shared" si="14"/>
        <v>CineWhite®</v>
      </c>
      <c r="D52" s="18">
        <f t="shared" si="15"/>
        <v>88.110236220472402</v>
      </c>
      <c r="E52" s="18">
        <f t="shared" ref="E52:G52" si="18">E9/25.4</f>
        <v>87.165354330708695</v>
      </c>
      <c r="F52" s="18">
        <f t="shared" si="18"/>
        <v>49.960629921259802</v>
      </c>
      <c r="G52" s="18">
        <f t="shared" si="18"/>
        <v>49.015748031496102</v>
      </c>
      <c r="H52" s="18">
        <f t="shared" si="17"/>
        <v>0.47244094488188998</v>
      </c>
      <c r="I52" s="18">
        <f t="shared" si="17"/>
        <v>0.98425196850393704</v>
      </c>
      <c r="J52" s="18">
        <f t="shared" si="17"/>
        <v>46.496062992125999</v>
      </c>
      <c r="K52" s="25">
        <f t="shared" si="12"/>
        <v>21.495045000000001</v>
      </c>
      <c r="L52" s="25">
        <f t="shared" si="12"/>
        <v>27.998674000000001</v>
      </c>
      <c r="M52" s="25">
        <f t="shared" si="13"/>
        <v>59.291338582677199</v>
      </c>
      <c r="N52" s="25">
        <f t="shared" si="13"/>
        <v>11.8110236220472</v>
      </c>
      <c r="O52" s="25">
        <f t="shared" si="13"/>
        <v>6.8897637795275601</v>
      </c>
    </row>
    <row r="53" spans="1:15" x14ac:dyDescent="0.2">
      <c r="A53" s="8" t="str">
        <f t="shared" si="10"/>
        <v>AR110WH2</v>
      </c>
      <c r="B53" s="9" t="str">
        <f t="shared" si="10"/>
        <v>110"(16:9)</v>
      </c>
      <c r="C53" s="9" t="str">
        <f t="shared" si="14"/>
        <v>CineWhite®</v>
      </c>
      <c r="D53" s="18">
        <f t="shared" si="15"/>
        <v>96.850393700787393</v>
      </c>
      <c r="E53" s="18">
        <f t="shared" ref="E53:G53" si="19">E10/25.4</f>
        <v>95.905511811023601</v>
      </c>
      <c r="F53" s="18">
        <f t="shared" si="19"/>
        <v>54.881889763779498</v>
      </c>
      <c r="G53" s="18">
        <f t="shared" si="19"/>
        <v>53.937007874015698</v>
      </c>
      <c r="H53" s="18">
        <f t="shared" si="17"/>
        <v>0.47244094488188998</v>
      </c>
      <c r="I53" s="18">
        <f t="shared" si="17"/>
        <v>0.98425196850393704</v>
      </c>
      <c r="J53" s="18">
        <f t="shared" si="17"/>
        <v>51.417322834645702</v>
      </c>
      <c r="K53" s="25">
        <f t="shared" si="12"/>
        <v>21.605276</v>
      </c>
      <c r="L53" s="25">
        <f t="shared" si="12"/>
        <v>29.100984</v>
      </c>
      <c r="M53" s="25">
        <f t="shared" si="13"/>
        <v>64.566929133858295</v>
      </c>
      <c r="N53" s="25">
        <f t="shared" si="13"/>
        <v>13.3858267716535</v>
      </c>
      <c r="O53" s="25">
        <f t="shared" si="13"/>
        <v>6.8897637795275601</v>
      </c>
    </row>
    <row r="54" spans="1:15" x14ac:dyDescent="0.2">
      <c r="A54" s="8" t="str">
        <f t="shared" si="10"/>
        <v>AR120WH2</v>
      </c>
      <c r="B54" s="9" t="str">
        <f t="shared" si="10"/>
        <v>120"(16:9)</v>
      </c>
      <c r="C54" s="9" t="str">
        <f t="shared" si="14"/>
        <v>CineWhite®</v>
      </c>
      <c r="D54" s="18">
        <f t="shared" si="15"/>
        <v>104.88188976377999</v>
      </c>
      <c r="E54" s="18">
        <f t="shared" ref="E54:G54" si="20">E11/25.4</f>
        <v>103.937007874016</v>
      </c>
      <c r="F54" s="18">
        <f t="shared" si="20"/>
        <v>59.133858267716498</v>
      </c>
      <c r="G54" s="18">
        <f t="shared" si="20"/>
        <v>58.188976377952798</v>
      </c>
      <c r="H54" s="18">
        <f t="shared" si="17"/>
        <v>0.47244094488188998</v>
      </c>
      <c r="I54" s="18">
        <f t="shared" si="17"/>
        <v>0.98425196850393704</v>
      </c>
      <c r="J54" s="18">
        <f t="shared" si="17"/>
        <v>55.669291338582703</v>
      </c>
      <c r="K54" s="25">
        <f t="shared" si="12"/>
        <v>22.597355</v>
      </c>
      <c r="L54" s="25">
        <f t="shared" si="12"/>
        <v>30.754449000000001</v>
      </c>
      <c r="M54" s="25">
        <f t="shared" si="13"/>
        <v>68.503937007874001</v>
      </c>
      <c r="N54" s="25">
        <f t="shared" si="13"/>
        <v>13.582677165354299</v>
      </c>
      <c r="O54" s="25">
        <f t="shared" si="13"/>
        <v>6.8897637795275601</v>
      </c>
    </row>
    <row r="55" spans="1:15" x14ac:dyDescent="0.2">
      <c r="A55" s="8" t="str">
        <f t="shared" ref="A55:B55" si="21">A12</f>
        <v>AR135WH2</v>
      </c>
      <c r="B55" s="9" t="str">
        <f t="shared" si="21"/>
        <v>135"(16:9)</v>
      </c>
      <c r="C55" s="9" t="str">
        <f t="shared" si="14"/>
        <v>CineWhite®</v>
      </c>
      <c r="D55" s="18">
        <f t="shared" si="15"/>
        <v>118.66141732283501</v>
      </c>
      <c r="E55" s="18">
        <f t="shared" ref="E55:G57" si="22">E12/25.4</f>
        <v>117.716535433071</v>
      </c>
      <c r="F55" s="18">
        <f t="shared" si="22"/>
        <v>67.086614173228398</v>
      </c>
      <c r="G55" s="18">
        <f t="shared" si="22"/>
        <v>66.141732283464606</v>
      </c>
      <c r="H55" s="18">
        <f t="shared" si="17"/>
        <v>0.47244094488188998</v>
      </c>
      <c r="I55" s="18">
        <f t="shared" si="17"/>
        <v>0.98425196850393704</v>
      </c>
      <c r="J55" s="18">
        <f t="shared" si="17"/>
        <v>63.622047244094503</v>
      </c>
      <c r="K55" s="25">
        <f t="shared" ref="K55:L55" si="23">K12*2.20462</f>
        <v>26.6318096</v>
      </c>
      <c r="L55" s="25">
        <f t="shared" si="23"/>
        <v>36.155768000000002</v>
      </c>
      <c r="M55" s="25">
        <f t="shared" ref="M55:O55" si="24">M12/25.4</f>
        <v>75.787401574803198</v>
      </c>
      <c r="N55" s="25">
        <f t="shared" si="24"/>
        <v>15.354330708661401</v>
      </c>
      <c r="O55" s="25">
        <f t="shared" si="24"/>
        <v>6.8897637795275601</v>
      </c>
    </row>
    <row r="56" spans="1:15" x14ac:dyDescent="0.2">
      <c r="A56" s="8" t="str">
        <f>A13</f>
        <v>AR150WH2</v>
      </c>
      <c r="B56" s="9" t="str">
        <f>B13</f>
        <v>150"(16:9)</v>
      </c>
      <c r="C56" s="9" t="str">
        <f t="shared" si="14"/>
        <v>CineWhite®</v>
      </c>
      <c r="D56" s="18">
        <f t="shared" si="15"/>
        <v>131.73228346456699</v>
      </c>
      <c r="E56" s="18">
        <f t="shared" si="22"/>
        <v>130.787401574803</v>
      </c>
      <c r="F56" s="18">
        <f t="shared" si="22"/>
        <v>74.448818897637807</v>
      </c>
      <c r="G56" s="18">
        <f t="shared" si="22"/>
        <v>73.503937007874001</v>
      </c>
      <c r="H56" s="18">
        <f t="shared" si="17"/>
        <v>0.47244094488188998</v>
      </c>
      <c r="I56" s="18">
        <f t="shared" si="17"/>
        <v>0.98425196850393704</v>
      </c>
      <c r="J56" s="18">
        <f t="shared" si="17"/>
        <v>70.984251968503898</v>
      </c>
      <c r="K56" s="25">
        <f>K13*2.20462</f>
        <v>30.181247800000001</v>
      </c>
      <c r="L56" s="25">
        <f>L13*2.20462</f>
        <v>41.005932000000001</v>
      </c>
      <c r="M56" s="25">
        <f t="shared" ref="M56:O57" si="25">M13/25.4</f>
        <v>83.070866141732296</v>
      </c>
      <c r="N56" s="25">
        <f t="shared" si="25"/>
        <v>15.354330708661401</v>
      </c>
      <c r="O56" s="25">
        <f t="shared" si="25"/>
        <v>6.8897637795275601</v>
      </c>
    </row>
    <row r="57" spans="1:15" x14ac:dyDescent="0.2">
      <c r="A57" s="8" t="str">
        <f>A14</f>
        <v>AR165WH2</v>
      </c>
      <c r="B57" s="9" t="str">
        <f>B14</f>
        <v>165"(16:9)</v>
      </c>
      <c r="C57" s="9" t="str">
        <f t="shared" si="14"/>
        <v>CineWhite®</v>
      </c>
      <c r="D57" s="18">
        <f t="shared" si="15"/>
        <v>144.763779527559</v>
      </c>
      <c r="E57" s="18">
        <f t="shared" si="22"/>
        <v>143.818897637795</v>
      </c>
      <c r="F57" s="18">
        <f t="shared" si="22"/>
        <v>81.850393700787393</v>
      </c>
      <c r="G57" s="18">
        <f t="shared" si="22"/>
        <v>80.905511811023601</v>
      </c>
      <c r="H57" s="18">
        <f t="shared" si="17"/>
        <v>0.47244094488188998</v>
      </c>
      <c r="I57" s="18">
        <f t="shared" si="17"/>
        <v>0.98425196850393704</v>
      </c>
      <c r="J57" s="18">
        <f t="shared" si="17"/>
        <v>78.385826771653498</v>
      </c>
      <c r="K57" s="25">
        <f>K14*2.20462</f>
        <v>32.540191200000002</v>
      </c>
      <c r="L57" s="25">
        <f>L14*2.20462</f>
        <v>43.695568399999999</v>
      </c>
      <c r="M57" s="25">
        <f t="shared" si="25"/>
        <v>90.629921259842504</v>
      </c>
      <c r="N57" s="25">
        <f t="shared" si="25"/>
        <v>15.354330708661401</v>
      </c>
      <c r="O57" s="25">
        <f t="shared" si="25"/>
        <v>6.8897637795275601</v>
      </c>
    </row>
    <row r="58" spans="1:15" x14ac:dyDescent="0.2">
      <c r="A58" s="8" t="str">
        <f t="shared" ref="A58:B58" si="26">A15</f>
        <v>AR180WH2</v>
      </c>
      <c r="B58" s="9" t="str">
        <f t="shared" si="26"/>
        <v>180"(16:9)</v>
      </c>
      <c r="C58" s="9" t="str">
        <f t="shared" si="14"/>
        <v>CineWhite®</v>
      </c>
      <c r="D58" s="18">
        <f t="shared" si="15"/>
        <v>157.87401574803101</v>
      </c>
      <c r="E58" s="18">
        <f t="shared" ref="E58:G59" si="27">E15/25.4</f>
        <v>156.92913385826799</v>
      </c>
      <c r="F58" s="18">
        <f t="shared" si="27"/>
        <v>89.212598425196902</v>
      </c>
      <c r="G58" s="18">
        <f t="shared" si="27"/>
        <v>88.267716535433095</v>
      </c>
      <c r="H58" s="18">
        <f t="shared" ref="H58:J59" si="28">H15/25.4</f>
        <v>0.47244094488188998</v>
      </c>
      <c r="I58" s="18">
        <f t="shared" si="28"/>
        <v>0.98425196850393704</v>
      </c>
      <c r="J58" s="18">
        <f t="shared" si="28"/>
        <v>85.748031496063007</v>
      </c>
      <c r="K58" s="25">
        <f t="shared" ref="K58:L58" si="29">K15*2.20462</f>
        <v>41.777549</v>
      </c>
      <c r="L58" s="25">
        <f t="shared" si="29"/>
        <v>54.895038</v>
      </c>
      <c r="M58" s="25">
        <f t="shared" ref="M58:O58" si="30">M15/25.4</f>
        <v>97.834645669291305</v>
      </c>
      <c r="N58" s="25">
        <f t="shared" si="30"/>
        <v>15.748031496063</v>
      </c>
      <c r="O58" s="25">
        <f t="shared" si="30"/>
        <v>6.8897637795275601</v>
      </c>
    </row>
    <row r="59" spans="1:15" x14ac:dyDescent="0.2">
      <c r="A59" s="8" t="str">
        <f>A16</f>
        <v>AR200WH2</v>
      </c>
      <c r="B59" s="9" t="str">
        <f>B16</f>
        <v>200"(16:9)</v>
      </c>
      <c r="C59" s="9" t="str">
        <f t="shared" si="14"/>
        <v>CineWhite®</v>
      </c>
      <c r="D59" s="18">
        <f t="shared" si="15"/>
        <v>175.27559055118101</v>
      </c>
      <c r="E59" s="18">
        <f t="shared" si="27"/>
        <v>174.33070866141699</v>
      </c>
      <c r="F59" s="18">
        <f t="shared" si="27"/>
        <v>98.976377952755897</v>
      </c>
      <c r="G59" s="18">
        <f t="shared" si="27"/>
        <v>98.031496062992105</v>
      </c>
      <c r="H59" s="18">
        <f t="shared" si="28"/>
        <v>0.47244094488188998</v>
      </c>
      <c r="I59" s="18">
        <f t="shared" si="28"/>
        <v>0.98425196850393704</v>
      </c>
      <c r="J59" s="18">
        <f t="shared" si="28"/>
        <v>95.511811023622101</v>
      </c>
      <c r="K59" s="25">
        <f t="shared" ref="K59:L59" si="31">K16*2.20462</f>
        <v>43.386921600000001</v>
      </c>
      <c r="L59" s="25">
        <f t="shared" si="31"/>
        <v>56.438271999999998</v>
      </c>
      <c r="M59" s="25">
        <f t="shared" ref="M59:O59" si="32">M16/25.4</f>
        <v>107.874015748031</v>
      </c>
      <c r="N59" s="25">
        <f t="shared" si="32"/>
        <v>15.748031496063</v>
      </c>
      <c r="O59" s="25">
        <f t="shared" si="32"/>
        <v>6.8897637795275601</v>
      </c>
    </row>
    <row r="60" spans="1:15" x14ac:dyDescent="0.2">
      <c r="A60" s="8" t="str">
        <f>A17</f>
        <v>AR100WX2</v>
      </c>
      <c r="B60" s="9" t="str">
        <f>B17</f>
        <v>100"(16:10)</v>
      </c>
      <c r="C60" s="9" t="str">
        <f t="shared" si="14"/>
        <v>CineWhite®</v>
      </c>
      <c r="D60" s="18">
        <f t="shared" si="15"/>
        <v>85.748031496063007</v>
      </c>
      <c r="E60" s="18">
        <f t="shared" ref="E60:J60" si="33">E17/25.4</f>
        <v>84.803149606299201</v>
      </c>
      <c r="F60" s="18">
        <f t="shared" si="33"/>
        <v>53.937007874015698</v>
      </c>
      <c r="G60" s="18">
        <f t="shared" si="33"/>
        <v>52.992125984251999</v>
      </c>
      <c r="H60" s="18">
        <f t="shared" si="33"/>
        <v>0.47244094488188998</v>
      </c>
      <c r="I60" s="18">
        <f t="shared" si="33"/>
        <v>0.98425196850393704</v>
      </c>
      <c r="J60" s="18">
        <f t="shared" si="33"/>
        <v>50.472440944881903</v>
      </c>
      <c r="K60" s="25">
        <f>K17*2.20462</f>
        <v>21.0761672</v>
      </c>
      <c r="L60" s="25">
        <f>L17*2.20462</f>
        <v>28.175043599999999</v>
      </c>
      <c r="M60" s="25">
        <f t="shared" ref="M60:O60" si="34">M17/25.4</f>
        <v>63.188976377952798</v>
      </c>
      <c r="N60" s="25">
        <f t="shared" si="34"/>
        <v>11.6141732283465</v>
      </c>
      <c r="O60" s="25">
        <f t="shared" si="34"/>
        <v>6.8897637795275601</v>
      </c>
    </row>
    <row r="61" spans="1:15" x14ac:dyDescent="0.2">
      <c r="A61" s="8" t="str">
        <f t="shared" ref="A61:A66" si="35">A18</f>
        <v>AR120WX2</v>
      </c>
      <c r="B61" s="9" t="str">
        <f t="shared" ref="B61:B66" si="36">B18</f>
        <v>120"(16:10)</v>
      </c>
      <c r="C61" s="9" t="str">
        <f t="shared" si="14"/>
        <v>CineWhite®</v>
      </c>
      <c r="D61" s="18">
        <f t="shared" ref="D61:D66" si="37">D18/25.4</f>
        <v>102.716535433071</v>
      </c>
      <c r="E61" s="18">
        <f t="shared" ref="E61:J61" si="38">E18/25.4</f>
        <v>101.771653543307</v>
      </c>
      <c r="F61" s="18">
        <f t="shared" si="38"/>
        <v>64.527559055118104</v>
      </c>
      <c r="G61" s="18">
        <f t="shared" si="38"/>
        <v>63.582677165354298</v>
      </c>
      <c r="H61" s="18">
        <f t="shared" si="38"/>
        <v>0.47244094488188998</v>
      </c>
      <c r="I61" s="18">
        <f t="shared" si="38"/>
        <v>0.98425196850393704</v>
      </c>
      <c r="J61" s="18">
        <f t="shared" si="38"/>
        <v>61.062992125984302</v>
      </c>
      <c r="K61" s="25">
        <f t="shared" ref="K61:K66" si="39">K18*2.20462</f>
        <v>24.030358</v>
      </c>
      <c r="L61" s="25">
        <f t="shared" ref="L61:L66" si="40">L18*2.20462</f>
        <v>33.289762000000003</v>
      </c>
      <c r="M61" s="25">
        <f t="shared" ref="M61:O61" si="41">M18/25.4</f>
        <v>73.425196850393704</v>
      </c>
      <c r="N61" s="25">
        <f t="shared" si="41"/>
        <v>15.2755905511811</v>
      </c>
      <c r="O61" s="25">
        <f t="shared" si="41"/>
        <v>7.0866141732283499</v>
      </c>
    </row>
    <row r="62" spans="1:15" x14ac:dyDescent="0.2">
      <c r="A62" s="8" t="str">
        <f t="shared" si="35"/>
        <v>AR135WX2</v>
      </c>
      <c r="B62" s="9" t="str">
        <f t="shared" si="36"/>
        <v>135"(16:10)</v>
      </c>
      <c r="C62" s="9" t="str">
        <f t="shared" si="14"/>
        <v>CineWhite®</v>
      </c>
      <c r="D62" s="18">
        <f t="shared" si="37"/>
        <v>115.433070866142</v>
      </c>
      <c r="E62" s="18">
        <f t="shared" ref="E62:J62" si="42">E19/25.4</f>
        <v>114.488188976378</v>
      </c>
      <c r="F62" s="18">
        <f t="shared" si="42"/>
        <v>72.480314960629897</v>
      </c>
      <c r="G62" s="18">
        <f t="shared" si="42"/>
        <v>71.535433070866105</v>
      </c>
      <c r="H62" s="18">
        <f t="shared" si="42"/>
        <v>0.47244094488188998</v>
      </c>
      <c r="I62" s="18">
        <f t="shared" si="42"/>
        <v>0.98425196850393704</v>
      </c>
      <c r="J62" s="18">
        <f t="shared" si="42"/>
        <v>69.015748031496102</v>
      </c>
      <c r="K62" s="25">
        <f t="shared" si="39"/>
        <v>31.856759</v>
      </c>
      <c r="L62" s="25">
        <f t="shared" si="40"/>
        <v>36.773061599999998</v>
      </c>
      <c r="M62" s="25">
        <f t="shared" ref="M62:O62" si="43">M19/25.4</f>
        <v>81.2992125984252</v>
      </c>
      <c r="N62" s="25">
        <f t="shared" si="43"/>
        <v>14.9606299212598</v>
      </c>
      <c r="O62" s="25">
        <f t="shared" si="43"/>
        <v>6.6929133858267704</v>
      </c>
    </row>
    <row r="63" spans="1:15" x14ac:dyDescent="0.2">
      <c r="A63" s="8" t="str">
        <f t="shared" si="35"/>
        <v>AR150WX2</v>
      </c>
      <c r="B63" s="9" t="str">
        <f t="shared" si="36"/>
        <v>150"(16:10)</v>
      </c>
      <c r="C63" s="9" t="str">
        <f t="shared" si="14"/>
        <v>CineWhite®</v>
      </c>
      <c r="D63" s="18">
        <f t="shared" si="37"/>
        <v>128.14960629921299</v>
      </c>
      <c r="E63" s="18">
        <f t="shared" ref="E63:J63" si="44">E20/25.4</f>
        <v>127.204724409449</v>
      </c>
      <c r="F63" s="18">
        <f t="shared" si="44"/>
        <v>80.433070866141705</v>
      </c>
      <c r="G63" s="18">
        <f t="shared" si="44"/>
        <v>79.488188976377998</v>
      </c>
      <c r="H63" s="18">
        <f t="shared" si="44"/>
        <v>0.47244094488188998</v>
      </c>
      <c r="I63" s="18">
        <f t="shared" si="44"/>
        <v>0.98425196850393704</v>
      </c>
      <c r="J63" s="18">
        <f t="shared" si="44"/>
        <v>76.968503937007895</v>
      </c>
      <c r="K63" s="25">
        <f t="shared" si="39"/>
        <v>32.518144999999997</v>
      </c>
      <c r="L63" s="25">
        <f t="shared" si="40"/>
        <v>44.4451392</v>
      </c>
      <c r="M63" s="25">
        <f t="shared" ref="M63:O63" si="45">M20/25.4</f>
        <v>88.976377952755897</v>
      </c>
      <c r="N63" s="25">
        <f t="shared" si="45"/>
        <v>15.354330708661401</v>
      </c>
      <c r="O63" s="25">
        <f t="shared" si="45"/>
        <v>6.8897637795275601</v>
      </c>
    </row>
    <row r="64" spans="1:15" x14ac:dyDescent="0.2">
      <c r="A64" s="8" t="str">
        <f t="shared" si="35"/>
        <v>AR165WX2</v>
      </c>
      <c r="B64" s="9" t="str">
        <f t="shared" si="36"/>
        <v>165"(16:10)</v>
      </c>
      <c r="C64" s="9" t="str">
        <f t="shared" si="14"/>
        <v>CineWhite®</v>
      </c>
      <c r="D64" s="18">
        <f t="shared" si="37"/>
        <v>140.86614173228301</v>
      </c>
      <c r="E64" s="18">
        <f t="shared" ref="E64:J64" si="46">E21/25.4</f>
        <v>139.92125984251999</v>
      </c>
      <c r="F64" s="18">
        <f t="shared" si="46"/>
        <v>88.385826771653598</v>
      </c>
      <c r="G64" s="18">
        <f t="shared" si="46"/>
        <v>87.440944881889806</v>
      </c>
      <c r="H64" s="18">
        <f t="shared" si="46"/>
        <v>0.47244094488188998</v>
      </c>
      <c r="I64" s="18">
        <f t="shared" si="46"/>
        <v>0.98425196850393704</v>
      </c>
      <c r="J64" s="18">
        <f t="shared" si="46"/>
        <v>84.921259842519703</v>
      </c>
      <c r="K64" s="25">
        <f t="shared" si="39"/>
        <v>36.37623</v>
      </c>
      <c r="L64" s="25">
        <f t="shared" si="40"/>
        <v>49.030748799999998</v>
      </c>
      <c r="M64" s="25">
        <f t="shared" ref="M64:O64" si="47">M21/25.4</f>
        <v>96.850393700787393</v>
      </c>
      <c r="N64" s="25">
        <f t="shared" si="47"/>
        <v>15.354330708661401</v>
      </c>
      <c r="O64" s="25">
        <f t="shared" si="47"/>
        <v>6.8897637795275601</v>
      </c>
    </row>
    <row r="65" spans="1:15" x14ac:dyDescent="0.2">
      <c r="A65" s="8" t="str">
        <f t="shared" si="35"/>
        <v>AR180WX2</v>
      </c>
      <c r="B65" s="9" t="str">
        <f t="shared" si="36"/>
        <v>180"(16:10)</v>
      </c>
      <c r="C65" s="9" t="str">
        <f t="shared" si="14"/>
        <v>CineWhite®</v>
      </c>
      <c r="D65" s="18">
        <f t="shared" si="37"/>
        <v>153.582677165354</v>
      </c>
      <c r="E65" s="18">
        <f t="shared" ref="E65:J65" si="48">E22/25.4</f>
        <v>152.637795275591</v>
      </c>
      <c r="F65" s="18">
        <f t="shared" si="48"/>
        <v>96.338582677165405</v>
      </c>
      <c r="G65" s="18">
        <f t="shared" si="48"/>
        <v>95.393700787401599</v>
      </c>
      <c r="H65" s="18">
        <f t="shared" si="48"/>
        <v>0.47244094488188998</v>
      </c>
      <c r="I65" s="18">
        <f t="shared" si="48"/>
        <v>0.98425196850393704</v>
      </c>
      <c r="J65" s="18">
        <f t="shared" si="48"/>
        <v>92.874015748031496</v>
      </c>
      <c r="K65" s="25">
        <f t="shared" si="39"/>
        <v>0</v>
      </c>
      <c r="L65" s="25">
        <f t="shared" si="40"/>
        <v>0</v>
      </c>
      <c r="M65" s="25">
        <f t="shared" ref="M65:O65" si="49">M22/25.4</f>
        <v>0</v>
      </c>
      <c r="N65" s="25">
        <f t="shared" si="49"/>
        <v>15.748031496063</v>
      </c>
      <c r="O65" s="25">
        <f t="shared" si="49"/>
        <v>6.8897637795275601</v>
      </c>
    </row>
    <row r="66" spans="1:15" x14ac:dyDescent="0.2">
      <c r="A66" s="8" t="str">
        <f t="shared" si="35"/>
        <v>AR200WX2</v>
      </c>
      <c r="B66" s="9" t="str">
        <f t="shared" si="36"/>
        <v>200"(16:10)</v>
      </c>
      <c r="C66" s="9" t="str">
        <f t="shared" si="14"/>
        <v>CineWhite®</v>
      </c>
      <c r="D66" s="18">
        <f t="shared" si="37"/>
        <v>170.55118110236199</v>
      </c>
      <c r="E66" s="18">
        <f t="shared" ref="E66:J66" si="50">E23/25.4</f>
        <v>169.606299212598</v>
      </c>
      <c r="F66" s="18">
        <f t="shared" si="50"/>
        <v>106.929133858268</v>
      </c>
      <c r="G66" s="18">
        <f t="shared" si="50"/>
        <v>105.984251968504</v>
      </c>
      <c r="H66" s="18">
        <f t="shared" si="50"/>
        <v>0.47244094488188998</v>
      </c>
      <c r="I66" s="18">
        <f t="shared" si="50"/>
        <v>0.98425196850393704</v>
      </c>
      <c r="J66" s="18">
        <f t="shared" si="50"/>
        <v>103.46456692913399</v>
      </c>
      <c r="K66" s="25">
        <f t="shared" si="39"/>
        <v>0</v>
      </c>
      <c r="L66" s="25">
        <f t="shared" si="40"/>
        <v>0</v>
      </c>
      <c r="M66" s="25">
        <f t="shared" ref="M66:O66" si="51">M23/25.4</f>
        <v>0</v>
      </c>
      <c r="N66" s="25">
        <f t="shared" si="51"/>
        <v>15.748031496063</v>
      </c>
      <c r="O66" s="25">
        <f t="shared" si="51"/>
        <v>6.8897637795275601</v>
      </c>
    </row>
    <row r="67" spans="1:15" x14ac:dyDescent="0.2">
      <c r="A67" s="8" t="str">
        <f t="shared" ref="A67:B70" si="52">A24</f>
        <v>AR103WH2-WIDE</v>
      </c>
      <c r="B67" s="9" t="str">
        <f t="shared" si="52"/>
        <v>103"(2.35:1)</v>
      </c>
      <c r="C67" s="9" t="str">
        <f t="shared" si="14"/>
        <v>CineWhite®</v>
      </c>
      <c r="D67" s="18">
        <f t="shared" ref="D67:J67" si="53">D24/25.4</f>
        <v>95.708661417322801</v>
      </c>
      <c r="E67" s="18">
        <f t="shared" si="53"/>
        <v>94.763779527559095</v>
      </c>
      <c r="F67" s="18">
        <f t="shared" si="53"/>
        <v>41.259842519685002</v>
      </c>
      <c r="G67" s="18">
        <f t="shared" si="53"/>
        <v>40.314960629921302</v>
      </c>
      <c r="H67" s="18">
        <f t="shared" si="53"/>
        <v>0.47244094488188998</v>
      </c>
      <c r="I67" s="18">
        <f t="shared" si="53"/>
        <v>0.98425196850393704</v>
      </c>
      <c r="J67" s="18">
        <f t="shared" si="53"/>
        <v>37.795275590551199</v>
      </c>
      <c r="K67" s="25">
        <f t="shared" ref="K67:L67" si="54">K24*2.20462</f>
        <v>19.84158</v>
      </c>
      <c r="L67" s="25">
        <f t="shared" si="54"/>
        <v>27.910489200000001</v>
      </c>
      <c r="M67" s="25">
        <f t="shared" ref="M67:O67" si="55">M24/25.4</f>
        <v>56.889763779527598</v>
      </c>
      <c r="N67" s="25">
        <f t="shared" si="55"/>
        <v>13.779527559055101</v>
      </c>
      <c r="O67" s="25">
        <f t="shared" si="55"/>
        <v>6.8897637795275601</v>
      </c>
    </row>
    <row r="68" spans="1:15" x14ac:dyDescent="0.2">
      <c r="A68" s="8" t="str">
        <f t="shared" si="52"/>
        <v>AR125WH2-WIDE</v>
      </c>
      <c r="B68" s="9" t="str">
        <f t="shared" si="52"/>
        <v>125"(2.35:1)</v>
      </c>
      <c r="C68" s="9" t="str">
        <f t="shared" si="14"/>
        <v>CineWhite®</v>
      </c>
      <c r="D68" s="18">
        <f t="shared" ref="D68:J68" si="56">D25/25.4</f>
        <v>115.94488188976401</v>
      </c>
      <c r="E68" s="18">
        <f t="shared" si="56"/>
        <v>115</v>
      </c>
      <c r="F68" s="18">
        <f t="shared" si="56"/>
        <v>49.960629921259802</v>
      </c>
      <c r="G68" s="18">
        <f t="shared" si="56"/>
        <v>49.015748031496102</v>
      </c>
      <c r="H68" s="18">
        <f t="shared" si="56"/>
        <v>0.47244094488188998</v>
      </c>
      <c r="I68" s="18">
        <f t="shared" si="56"/>
        <v>0.98425196850393704</v>
      </c>
      <c r="J68" s="18">
        <f t="shared" si="56"/>
        <v>46.496062992125999</v>
      </c>
      <c r="K68" s="25">
        <f t="shared" ref="K68:L68" si="57">K25*2.20462</f>
        <v>23.699665</v>
      </c>
      <c r="L68" s="25">
        <f t="shared" si="57"/>
        <v>32.738607000000002</v>
      </c>
      <c r="M68" s="25">
        <f t="shared" ref="M68:O68" si="58">M25/25.4</f>
        <v>67.125984251968504</v>
      </c>
      <c r="N68" s="25">
        <f t="shared" si="58"/>
        <v>14.9606299212598</v>
      </c>
      <c r="O68" s="25">
        <f t="shared" si="58"/>
        <v>6.8897637795275601</v>
      </c>
    </row>
    <row r="69" spans="1:15" x14ac:dyDescent="0.2">
      <c r="A69" s="8" t="str">
        <f t="shared" si="52"/>
        <v>AR138WH2-WIDE</v>
      </c>
      <c r="B69" s="9" t="str">
        <f t="shared" si="52"/>
        <v>138"(2.35:1)</v>
      </c>
      <c r="C69" s="9" t="str">
        <f t="shared" si="14"/>
        <v>CineWhite®</v>
      </c>
      <c r="D69" s="18">
        <f t="shared" ref="D69:J69" si="59">D26/25.4</f>
        <v>127.913385826772</v>
      </c>
      <c r="E69" s="18">
        <f t="shared" si="59"/>
        <v>126.96850393700799</v>
      </c>
      <c r="F69" s="18">
        <f t="shared" si="59"/>
        <v>54.881889763779498</v>
      </c>
      <c r="G69" s="18">
        <f t="shared" si="59"/>
        <v>53.937007874015698</v>
      </c>
      <c r="H69" s="18">
        <f t="shared" si="59"/>
        <v>0.47244094488188998</v>
      </c>
      <c r="I69" s="18">
        <f t="shared" si="59"/>
        <v>0.98425196850393704</v>
      </c>
      <c r="J69" s="18">
        <f t="shared" si="59"/>
        <v>51.417322834645702</v>
      </c>
      <c r="K69" s="25">
        <f t="shared" ref="K69:L69" si="60">K26*2.20462</f>
        <v>27.006595000000001</v>
      </c>
      <c r="L69" s="25">
        <f t="shared" si="60"/>
        <v>36.706923000000003</v>
      </c>
      <c r="M69" s="25">
        <f t="shared" ref="M69:O69" si="61">M26/25.4</f>
        <v>72.834645669291305</v>
      </c>
      <c r="N69" s="25">
        <f t="shared" si="61"/>
        <v>14.9606299212598</v>
      </c>
      <c r="O69" s="25">
        <f t="shared" si="61"/>
        <v>6.8897637795275601</v>
      </c>
    </row>
    <row r="70" spans="1:15" x14ac:dyDescent="0.2">
      <c r="A70" s="8" t="str">
        <f t="shared" si="52"/>
        <v>AR158WH2-WIDE</v>
      </c>
      <c r="B70" s="9" t="str">
        <f t="shared" si="52"/>
        <v>158"(2.35:1)</v>
      </c>
      <c r="C70" s="9" t="str">
        <f t="shared" si="14"/>
        <v>CineWhite®</v>
      </c>
      <c r="D70" s="18">
        <f t="shared" ref="D70:J70" si="62">D27/25.4</f>
        <v>146.33858267716499</v>
      </c>
      <c r="E70" s="18">
        <f t="shared" si="62"/>
        <v>145.393700787402</v>
      </c>
      <c r="F70" s="18">
        <f t="shared" si="62"/>
        <v>62.795275590551199</v>
      </c>
      <c r="G70" s="18">
        <f t="shared" si="62"/>
        <v>61.8503937007874</v>
      </c>
      <c r="H70" s="18">
        <f t="shared" si="62"/>
        <v>0.47244094488188998</v>
      </c>
      <c r="I70" s="18">
        <f t="shared" si="62"/>
        <v>0.98425196850393704</v>
      </c>
      <c r="J70" s="18">
        <f t="shared" si="62"/>
        <v>59.330708661417297</v>
      </c>
      <c r="K70" s="25">
        <f t="shared" ref="K70:L70" si="63">K27*2.20462</f>
        <v>30.644217999999999</v>
      </c>
      <c r="L70" s="25">
        <f t="shared" si="63"/>
        <v>41.667318000000002</v>
      </c>
      <c r="M70" s="25">
        <f t="shared" ref="M70:O70" si="64">M27/25.4</f>
        <v>82.283464566929098</v>
      </c>
      <c r="N70" s="25">
        <f t="shared" si="64"/>
        <v>15.748031496063</v>
      </c>
      <c r="O70" s="25">
        <f t="shared" si="64"/>
        <v>6.8897637795275601</v>
      </c>
    </row>
    <row r="71" spans="1:15" x14ac:dyDescent="0.2">
      <c r="A71" s="8" t="str">
        <f t="shared" ref="A71:A80" si="65">A28</f>
        <v>AR84DHD3</v>
      </c>
      <c r="B71" s="9" t="str">
        <f t="shared" ref="B71:B80" si="66">B28</f>
        <v>84"(16:9)</v>
      </c>
      <c r="C71" s="9" t="str">
        <f t="shared" si="14"/>
        <v>CineGrey 4D</v>
      </c>
      <c r="D71" s="18">
        <f t="shared" ref="D71:J71" si="67">D28/25.4</f>
        <v>74.173228346456696</v>
      </c>
      <c r="E71" s="18">
        <f t="shared" si="67"/>
        <v>73.228346456692904</v>
      </c>
      <c r="F71" s="18">
        <f t="shared" si="67"/>
        <v>42.125984251968497</v>
      </c>
      <c r="G71" s="18">
        <f t="shared" si="67"/>
        <v>41.181102362204697</v>
      </c>
      <c r="H71" s="18">
        <f t="shared" si="67"/>
        <v>0.47244094488188998</v>
      </c>
      <c r="I71" s="18">
        <f t="shared" si="67"/>
        <v>0.98425196850393704</v>
      </c>
      <c r="J71" s="18">
        <f t="shared" si="67"/>
        <v>38.661417322834602</v>
      </c>
      <c r="K71" s="25">
        <f t="shared" ref="K71:K80" si="68">K28*2.20462</f>
        <v>0</v>
      </c>
      <c r="L71" s="25">
        <f t="shared" ref="L71:L80" si="69">L28*2.20462</f>
        <v>0</v>
      </c>
      <c r="M71" s="25">
        <f t="shared" ref="M71:O71" si="70">M28/25.4</f>
        <v>0</v>
      </c>
      <c r="N71" s="25">
        <f t="shared" si="70"/>
        <v>12.007874015748</v>
      </c>
      <c r="O71" s="25">
        <f t="shared" si="70"/>
        <v>6.8897637795275601</v>
      </c>
    </row>
    <row r="72" spans="1:15" x14ac:dyDescent="0.2">
      <c r="A72" s="8" t="str">
        <f t="shared" si="65"/>
        <v>AR92DHD3</v>
      </c>
      <c r="B72" s="9" t="str">
        <f t="shared" si="66"/>
        <v>92"(16:9)</v>
      </c>
      <c r="C72" s="9" t="str">
        <f t="shared" si="14"/>
        <v>CineGrey 4D</v>
      </c>
      <c r="D72" s="18">
        <f t="shared" ref="D72:J72" si="71">D29/25.4</f>
        <v>81.181102362204697</v>
      </c>
      <c r="E72" s="18">
        <f t="shared" si="71"/>
        <v>80.236220472440905</v>
      </c>
      <c r="F72" s="18">
        <f t="shared" si="71"/>
        <v>46.062992125984302</v>
      </c>
      <c r="G72" s="18">
        <f t="shared" si="71"/>
        <v>45.118110236220502</v>
      </c>
      <c r="H72" s="18">
        <f t="shared" si="71"/>
        <v>0.47244094488188998</v>
      </c>
      <c r="I72" s="18">
        <f t="shared" si="71"/>
        <v>0.98425196850393704</v>
      </c>
      <c r="J72" s="18">
        <f t="shared" si="71"/>
        <v>42.5984251968504</v>
      </c>
      <c r="K72" s="25">
        <f t="shared" si="68"/>
        <v>20.392734999999998</v>
      </c>
      <c r="L72" s="25">
        <f t="shared" si="69"/>
        <v>26.455439999999999</v>
      </c>
      <c r="M72" s="25">
        <f t="shared" ref="M72:O72" si="72">M29/25.4</f>
        <v>55.629921259842497</v>
      </c>
      <c r="N72" s="25">
        <f t="shared" si="72"/>
        <v>12.007874015748</v>
      </c>
      <c r="O72" s="25">
        <f t="shared" si="72"/>
        <v>6.8897637795275601</v>
      </c>
    </row>
    <row r="73" spans="1:15" x14ac:dyDescent="0.2">
      <c r="A73" s="8" t="str">
        <f t="shared" si="65"/>
        <v>AR100DHD3</v>
      </c>
      <c r="B73" s="9" t="str">
        <f t="shared" si="66"/>
        <v>100"(16:9)</v>
      </c>
      <c r="C73" s="9" t="str">
        <f t="shared" si="14"/>
        <v>CineGrey 4D</v>
      </c>
      <c r="D73" s="18">
        <f t="shared" ref="D73:J73" si="73">D30/25.4</f>
        <v>88.110236220472402</v>
      </c>
      <c r="E73" s="18">
        <f t="shared" si="73"/>
        <v>87.165354330708695</v>
      </c>
      <c r="F73" s="18">
        <f t="shared" si="73"/>
        <v>49.960629921259802</v>
      </c>
      <c r="G73" s="18">
        <f t="shared" si="73"/>
        <v>49.015748031496102</v>
      </c>
      <c r="H73" s="18">
        <f t="shared" si="73"/>
        <v>0.47244094488188998</v>
      </c>
      <c r="I73" s="18">
        <f t="shared" si="73"/>
        <v>0.98425196850393704</v>
      </c>
      <c r="J73" s="18">
        <f t="shared" si="73"/>
        <v>46.496062992125999</v>
      </c>
      <c r="K73" s="25">
        <f t="shared" si="68"/>
        <v>19.510887</v>
      </c>
      <c r="L73" s="25">
        <f t="shared" si="69"/>
        <v>26.234978000000002</v>
      </c>
      <c r="M73" s="25">
        <f t="shared" ref="M73:O73" si="74">M30/25.4</f>
        <v>59.4488188976378</v>
      </c>
      <c r="N73" s="25">
        <f t="shared" si="74"/>
        <v>12.007874015748</v>
      </c>
      <c r="O73" s="25">
        <f t="shared" si="74"/>
        <v>6.8897637795275601</v>
      </c>
    </row>
    <row r="74" spans="1:15" x14ac:dyDescent="0.2">
      <c r="A74" s="8" t="str">
        <f t="shared" si="65"/>
        <v>AR110DHD3</v>
      </c>
      <c r="B74" s="9" t="str">
        <f t="shared" si="66"/>
        <v>110"(16:9)</v>
      </c>
      <c r="C74" s="9" t="str">
        <f t="shared" si="14"/>
        <v>CineGrey 4D</v>
      </c>
      <c r="D74" s="18">
        <f t="shared" ref="D74:J74" si="75">D31/25.4</f>
        <v>96.850393700787393</v>
      </c>
      <c r="E74" s="18">
        <f t="shared" si="75"/>
        <v>95.905511811023601</v>
      </c>
      <c r="F74" s="18">
        <f t="shared" si="75"/>
        <v>54.881889763779498</v>
      </c>
      <c r="G74" s="18">
        <f t="shared" si="75"/>
        <v>53.937007874015698</v>
      </c>
      <c r="H74" s="18">
        <f t="shared" si="75"/>
        <v>0.47244094488188998</v>
      </c>
      <c r="I74" s="18">
        <f t="shared" si="75"/>
        <v>0.98425196850393704</v>
      </c>
      <c r="J74" s="18">
        <f t="shared" si="75"/>
        <v>51.417322834645702</v>
      </c>
      <c r="K74" s="25">
        <f t="shared" si="68"/>
        <v>22.707585999999999</v>
      </c>
      <c r="L74" s="25">
        <f t="shared" si="69"/>
        <v>30.093063000000001</v>
      </c>
      <c r="M74" s="25">
        <f t="shared" ref="M74:O74" si="76">M31/25.4</f>
        <v>64.173228346456696</v>
      </c>
      <c r="N74" s="25">
        <f t="shared" si="76"/>
        <v>13.779527559055101</v>
      </c>
      <c r="O74" s="25">
        <f t="shared" si="76"/>
        <v>6.8897637795275601</v>
      </c>
    </row>
    <row r="75" spans="1:15" x14ac:dyDescent="0.2">
      <c r="A75" s="8" t="str">
        <f t="shared" si="65"/>
        <v>AR120DHD3</v>
      </c>
      <c r="B75" s="9" t="str">
        <f t="shared" si="66"/>
        <v>120"(16:9)</v>
      </c>
      <c r="C75" s="9" t="str">
        <f t="shared" si="14"/>
        <v>CineGrey 4D</v>
      </c>
      <c r="D75" s="18">
        <f t="shared" ref="D75:J75" si="77">D32/25.4</f>
        <v>104.88188976377999</v>
      </c>
      <c r="E75" s="18">
        <f t="shared" si="77"/>
        <v>103.937007874016</v>
      </c>
      <c r="F75" s="18">
        <f t="shared" si="77"/>
        <v>59.133858267716498</v>
      </c>
      <c r="G75" s="18">
        <f t="shared" si="77"/>
        <v>58.188976377952798</v>
      </c>
      <c r="H75" s="18">
        <f t="shared" si="77"/>
        <v>0.47244094488188998</v>
      </c>
      <c r="I75" s="18">
        <f t="shared" si="77"/>
        <v>0.98425196850393704</v>
      </c>
      <c r="J75" s="18">
        <f t="shared" si="77"/>
        <v>55.669291338582703</v>
      </c>
      <c r="K75" s="25">
        <f t="shared" si="68"/>
        <v>23.809895999999998</v>
      </c>
      <c r="L75" s="25">
        <f t="shared" si="69"/>
        <v>31.856759</v>
      </c>
      <c r="M75" s="25">
        <f t="shared" ref="M75:O75" si="78">M32/25.4</f>
        <v>68.307086614173201</v>
      </c>
      <c r="N75" s="25">
        <f t="shared" si="78"/>
        <v>13.779527559055101</v>
      </c>
      <c r="O75" s="25">
        <f t="shared" si="78"/>
        <v>6.8897637795275601</v>
      </c>
    </row>
    <row r="76" spans="1:15" x14ac:dyDescent="0.2">
      <c r="A76" s="8" t="str">
        <f t="shared" si="65"/>
        <v>AR135DHD3</v>
      </c>
      <c r="B76" s="9" t="str">
        <f t="shared" si="66"/>
        <v>135"(16:9)</v>
      </c>
      <c r="C76" s="9" t="str">
        <f t="shared" si="14"/>
        <v>CineGrey 4D</v>
      </c>
      <c r="D76" s="18">
        <f t="shared" ref="D76:J76" si="79">D33/25.4</f>
        <v>118.66141732283501</v>
      </c>
      <c r="E76" s="18">
        <f t="shared" si="79"/>
        <v>117.716535433071</v>
      </c>
      <c r="F76" s="18">
        <f t="shared" si="79"/>
        <v>67.086614173228398</v>
      </c>
      <c r="G76" s="18">
        <f t="shared" si="79"/>
        <v>66.141732283464606</v>
      </c>
      <c r="H76" s="18">
        <f t="shared" si="79"/>
        <v>0.47244094488188998</v>
      </c>
      <c r="I76" s="18">
        <f t="shared" si="79"/>
        <v>0.98425196850393704</v>
      </c>
      <c r="J76" s="18">
        <f t="shared" si="79"/>
        <v>63.622047244094503</v>
      </c>
      <c r="K76" s="25">
        <f t="shared" si="68"/>
        <v>28.770291</v>
      </c>
      <c r="L76" s="25">
        <f t="shared" si="69"/>
        <v>38.470618999999999</v>
      </c>
      <c r="M76" s="25">
        <f t="shared" ref="M76:O76" si="80">M33/25.4</f>
        <v>75.984251968503898</v>
      </c>
      <c r="N76" s="25">
        <f t="shared" si="80"/>
        <v>15.354330708661401</v>
      </c>
      <c r="O76" s="25">
        <f t="shared" si="80"/>
        <v>6.8897637795275601</v>
      </c>
    </row>
    <row r="77" spans="1:15" x14ac:dyDescent="0.2">
      <c r="A77" s="8" t="str">
        <f t="shared" si="65"/>
        <v>AR150DHD3</v>
      </c>
      <c r="B77" s="9" t="str">
        <f t="shared" si="66"/>
        <v>150"(16:9)</v>
      </c>
      <c r="C77" s="9" t="str">
        <f t="shared" si="14"/>
        <v>CineGrey 4D</v>
      </c>
      <c r="D77" s="18">
        <f t="shared" ref="D77:J77" si="81">D34/25.4</f>
        <v>131.73228346456699</v>
      </c>
      <c r="E77" s="18">
        <f t="shared" si="81"/>
        <v>130.787401574803</v>
      </c>
      <c r="F77" s="18">
        <f t="shared" si="81"/>
        <v>74.448818897637807</v>
      </c>
      <c r="G77" s="18">
        <f t="shared" si="81"/>
        <v>73.503937007874001</v>
      </c>
      <c r="H77" s="18">
        <f t="shared" si="81"/>
        <v>0.47244094488188998</v>
      </c>
      <c r="I77" s="18">
        <f t="shared" si="81"/>
        <v>0.98425196850393704</v>
      </c>
      <c r="J77" s="18">
        <f t="shared" si="81"/>
        <v>70.984251968503898</v>
      </c>
      <c r="K77" s="25">
        <f t="shared" si="68"/>
        <v>31.305603999999999</v>
      </c>
      <c r="L77" s="25">
        <f t="shared" si="69"/>
        <v>41.667318000000002</v>
      </c>
      <c r="M77" s="25">
        <f t="shared" ref="M77:O77" si="82">M34/25.4</f>
        <v>83.267716535433095</v>
      </c>
      <c r="N77" s="25">
        <f t="shared" si="82"/>
        <v>15.354330708661401</v>
      </c>
      <c r="O77" s="25">
        <f t="shared" si="82"/>
        <v>6.8897637795275601</v>
      </c>
    </row>
    <row r="78" spans="1:15" x14ac:dyDescent="0.2">
      <c r="A78" s="8" t="str">
        <f t="shared" si="65"/>
        <v>AR165DHD3</v>
      </c>
      <c r="B78" s="9" t="str">
        <f t="shared" si="66"/>
        <v>165"(16:9)</v>
      </c>
      <c r="C78" s="9" t="str">
        <f t="shared" si="14"/>
        <v>CineGrey 4D</v>
      </c>
      <c r="D78" s="18">
        <f t="shared" ref="D78:J78" si="83">D35/25.4</f>
        <v>144.763779527559</v>
      </c>
      <c r="E78" s="18">
        <f t="shared" si="83"/>
        <v>143.818897637795</v>
      </c>
      <c r="F78" s="18">
        <f t="shared" si="83"/>
        <v>81.850393700787393</v>
      </c>
      <c r="G78" s="18">
        <f t="shared" si="83"/>
        <v>80.905511811023601</v>
      </c>
      <c r="H78" s="18">
        <f t="shared" si="83"/>
        <v>0.47244094488188998</v>
      </c>
      <c r="I78" s="18">
        <f t="shared" si="83"/>
        <v>0.98425196850393704</v>
      </c>
      <c r="J78" s="18">
        <f t="shared" si="83"/>
        <v>78.385826771653498</v>
      </c>
      <c r="K78" s="25">
        <f t="shared" si="68"/>
        <v>33.730685999999999</v>
      </c>
      <c r="L78" s="25">
        <f t="shared" si="69"/>
        <v>45.084479000000002</v>
      </c>
      <c r="M78" s="25">
        <f t="shared" ref="M78:O78" si="84">M35/25.4</f>
        <v>90.748031496063007</v>
      </c>
      <c r="N78" s="25">
        <f t="shared" si="84"/>
        <v>15.354330708661401</v>
      </c>
      <c r="O78" s="25">
        <f t="shared" si="84"/>
        <v>6.8897637795275601</v>
      </c>
    </row>
    <row r="79" spans="1:15" x14ac:dyDescent="0.2">
      <c r="A79" s="8" t="str">
        <f t="shared" si="65"/>
        <v>AR180DHD3</v>
      </c>
      <c r="B79" s="9" t="str">
        <f t="shared" si="66"/>
        <v>180"(16:9)</v>
      </c>
      <c r="C79" s="9" t="str">
        <f t="shared" si="14"/>
        <v>CineGrey 4D</v>
      </c>
      <c r="D79" s="18">
        <f t="shared" ref="D79:J79" si="85">D36/25.4</f>
        <v>157.87401574803101</v>
      </c>
      <c r="E79" s="18">
        <f t="shared" si="85"/>
        <v>156.92913385826799</v>
      </c>
      <c r="F79" s="18">
        <f t="shared" si="85"/>
        <v>89.212598425196902</v>
      </c>
      <c r="G79" s="18">
        <f t="shared" si="85"/>
        <v>88.267716535433095</v>
      </c>
      <c r="H79" s="18">
        <f t="shared" si="85"/>
        <v>0.47244094488188998</v>
      </c>
      <c r="I79" s="18">
        <f t="shared" si="85"/>
        <v>0.98425196850393704</v>
      </c>
      <c r="J79" s="18">
        <f t="shared" si="85"/>
        <v>85.748031496063007</v>
      </c>
      <c r="K79" s="25">
        <f t="shared" si="68"/>
        <v>41.005932000000001</v>
      </c>
      <c r="L79" s="25">
        <f t="shared" si="69"/>
        <v>53.131341999999997</v>
      </c>
      <c r="M79" s="25">
        <f t="shared" ref="M79:O79" si="86">M36/25.4</f>
        <v>97.834645669291305</v>
      </c>
      <c r="N79" s="25">
        <f t="shared" si="86"/>
        <v>15.748031496063</v>
      </c>
      <c r="O79" s="25">
        <f t="shared" si="86"/>
        <v>6.8897637795275601</v>
      </c>
    </row>
    <row r="80" spans="1:15" x14ac:dyDescent="0.2">
      <c r="A80" s="8" t="str">
        <f t="shared" si="65"/>
        <v>AR200DHD3</v>
      </c>
      <c r="B80" s="9" t="str">
        <f t="shared" si="66"/>
        <v>200"(16:9)</v>
      </c>
      <c r="C80" s="9" t="str">
        <f t="shared" si="14"/>
        <v>CineGrey 4D</v>
      </c>
      <c r="D80" s="18">
        <f t="shared" ref="D80:J80" si="87">D37/25.4</f>
        <v>175.27559055118101</v>
      </c>
      <c r="E80" s="18">
        <f t="shared" si="87"/>
        <v>174.33070866141699</v>
      </c>
      <c r="F80" s="18">
        <f t="shared" si="87"/>
        <v>98.976377952755897</v>
      </c>
      <c r="G80" s="18">
        <f t="shared" si="87"/>
        <v>98.031496062992105</v>
      </c>
      <c r="H80" s="18">
        <f t="shared" si="87"/>
        <v>0.47244094488188998</v>
      </c>
      <c r="I80" s="18">
        <f t="shared" si="87"/>
        <v>0.98425196850393704</v>
      </c>
      <c r="J80" s="18">
        <f t="shared" si="87"/>
        <v>95.511811023622101</v>
      </c>
      <c r="K80" s="25">
        <f t="shared" si="68"/>
        <v>0</v>
      </c>
      <c r="L80" s="25">
        <f t="shared" si="69"/>
        <v>0</v>
      </c>
      <c r="M80" s="25">
        <f t="shared" ref="M80:O80" si="88">M37/25.4</f>
        <v>0</v>
      </c>
      <c r="N80" s="25">
        <f t="shared" si="88"/>
        <v>15.748031496063</v>
      </c>
      <c r="O80" s="25">
        <f t="shared" si="88"/>
        <v>6.8897637795275601</v>
      </c>
    </row>
    <row r="81" spans="1:11" x14ac:dyDescent="0.2">
      <c r="A81" s="26" t="s">
        <v>92</v>
      </c>
      <c r="B81" s="26"/>
      <c r="C81" s="26"/>
      <c r="D81" s="26"/>
      <c r="E81" s="26"/>
      <c r="F81" s="26"/>
      <c r="G81" s="26"/>
      <c r="H81" s="26"/>
      <c r="I81" s="26"/>
      <c r="J81" s="26"/>
    </row>
    <row r="84" spans="1:11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x14ac:dyDescent="0.2"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x14ac:dyDescent="0.2"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x14ac:dyDescent="0.2"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2:11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2:11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2:11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2:11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2:1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2:1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2:1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2:1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2:11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2:11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2:11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2:11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2:11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2:11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2:1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2:1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2:1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2:1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2:11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</sheetData>
  <mergeCells count="3">
    <mergeCell ref="A5:J5"/>
    <mergeCell ref="K5:O5"/>
    <mergeCell ref="A48:O48"/>
  </mergeCells>
  <pageMargins left="0.7" right="0.7" top="0.75" bottom="0.75" header="0.3" footer="0.3"/>
  <pageSetup paperSize="9" scale="46" orientation="portrait"/>
  <drawing r:id="rId1"/>
  <legacyDrawing r:id="rId2"/>
  <oleObjects>
    <mc:AlternateContent xmlns:mc="http://schemas.openxmlformats.org/markup-compatibility/2006">
      <mc:Choice Requires="x14">
        <oleObject progId="AutoCAD.Drawing.19" shapeId="1028" r:id="rId3">
          <objectPr defaultSize="0" altText="" r:id="rId4">
            <anchor moveWithCells="1">
              <from>
                <xdr:col>0</xdr:col>
                <xdr:colOff>0</xdr:colOff>
                <xdr:row>81</xdr:row>
                <xdr:rowOff>101600</xdr:rowOff>
              </from>
              <to>
                <xdr:col>10</xdr:col>
                <xdr:colOff>25400</xdr:colOff>
                <xdr:row>108</xdr:row>
                <xdr:rowOff>50800</xdr:rowOff>
              </to>
            </anchor>
          </objectPr>
        </oleObject>
      </mc:Choice>
      <mc:Fallback>
        <oleObject progId="AutoCAD.Drawing.19" shapeId="102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Sheet2</vt:lpstr>
      <vt:lpstr>Sheet3</vt:lpstr>
      <vt:lpstr>Aeon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Назар Кульпин</cp:lastModifiedBy>
  <dcterms:created xsi:type="dcterms:W3CDTF">2006-09-13T11:21:00Z</dcterms:created>
  <dcterms:modified xsi:type="dcterms:W3CDTF">2025-09-23T17:41:59Z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AE04A5FF06734B68A5DE1A379DE2A73E</vt:lpwstr>
  </property>
  <property fmtid="{D5CDD505-2E9C-101B-9397-08002B2CF9AE}" pid="3" name="KSOProductBuildVer">
    <vt:lpwstr>2052-12.1.0.22529</vt:lpwstr>
  </property>
</Properties>
</file>