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08"/>
  <workbookPr/>
  <mc:AlternateContent xmlns:mc="http://schemas.openxmlformats.org/markup-compatibility/2006">
    <mc:Choice Requires="x15">
      <x15ac:absPath xmlns:x15ac="http://schemas.microsoft.com/office/spreadsheetml/2010/11/ac" url="/Users/nazar/Dropbox/WORK/CI GROUP/CI GROUP (общая)/РАЗНОЕ/FOB Prices/Elite Screens/"/>
    </mc:Choice>
  </mc:AlternateContent>
  <xr:revisionPtr revIDLastSave="0" documentId="8_{15131899-0870-0049-9385-D2BB9F583D2B}" xr6:coauthVersionLast="47" xr6:coauthVersionMax="47" xr10:uidLastSave="{00000000-0000-0000-0000-000000000000}"/>
  <bookViews>
    <workbookView xWindow="0" yWindow="0" windowWidth="28800" windowHeight="18000" xr2:uid="{00000000-000D-0000-FFFF-FFFF00000000}"/>
  </bookViews>
  <sheets>
    <sheet name="ETB(EU type)" sheetId="1" r:id="rId1"/>
    <sheet name="ETB(US type)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21" i="2" l="1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N13" i="2"/>
  <c r="I13" i="2"/>
  <c r="H13" i="2"/>
  <c r="F13" i="2"/>
  <c r="N12" i="2"/>
  <c r="I12" i="2"/>
  <c r="H12" i="2"/>
  <c r="F12" i="2"/>
  <c r="F11" i="2"/>
  <c r="F10" i="2"/>
  <c r="F9" i="2"/>
  <c r="F8" i="2"/>
  <c r="N7" i="2"/>
  <c r="I7" i="2"/>
  <c r="H7" i="2"/>
  <c r="F7" i="2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T13" i="1"/>
  <c r="S13" i="1"/>
  <c r="R13" i="1"/>
  <c r="N13" i="1"/>
  <c r="I13" i="1"/>
  <c r="H13" i="1"/>
  <c r="F13" i="1"/>
  <c r="T12" i="1"/>
  <c r="S12" i="1"/>
  <c r="R12" i="1"/>
  <c r="N12" i="1"/>
  <c r="I12" i="1"/>
  <c r="H12" i="1"/>
  <c r="F12" i="1"/>
  <c r="T11" i="1"/>
  <c r="S11" i="1"/>
  <c r="R11" i="1"/>
  <c r="N11" i="1"/>
  <c r="F11" i="1"/>
  <c r="T10" i="1"/>
  <c r="S10" i="1"/>
  <c r="R10" i="1"/>
  <c r="N10" i="1"/>
  <c r="I10" i="1"/>
  <c r="H10" i="1"/>
  <c r="F10" i="1"/>
  <c r="T9" i="1"/>
  <c r="S9" i="1"/>
  <c r="R9" i="1"/>
  <c r="N9" i="1"/>
  <c r="F9" i="1"/>
  <c r="T8" i="1"/>
  <c r="S8" i="1"/>
  <c r="R8" i="1"/>
  <c r="N8" i="1"/>
  <c r="I8" i="1"/>
  <c r="H8" i="1"/>
  <c r="F8" i="1"/>
  <c r="T7" i="1"/>
  <c r="S7" i="1"/>
  <c r="R7" i="1"/>
  <c r="N7" i="1"/>
  <c r="I7" i="1"/>
  <c r="H7" i="1"/>
  <c r="F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R6" authorId="0" shapeId="0" xr:uid="{00000000-0006-0000-0000-000001000000}">
      <text>
        <r>
          <rPr>
            <sz val="11"/>
            <rFont val="微软雅黑"/>
            <family val="2"/>
            <charset val="134"/>
          </rPr>
          <t>mm: A-10 ~ A-5</t>
        </r>
        <r>
          <rPr>
            <sz val="9"/>
            <rFont val="宋体"/>
            <charset val="134"/>
          </rPr>
          <t xml:space="preserve">
</t>
        </r>
      </text>
    </comment>
    <comment ref="S6" authorId="0" shapeId="0" xr:uid="{00000000-0006-0000-0000-000002000000}">
      <text>
        <r>
          <rPr>
            <sz val="11"/>
            <rFont val="微软雅黑"/>
            <family val="2"/>
            <charset val="134"/>
          </rPr>
          <t xml:space="preserve">mm:C1+10～C-10
</t>
        </r>
        <r>
          <rPr>
            <sz val="9"/>
            <rFont val="宋体"/>
            <charset val="134"/>
          </rPr>
          <t xml:space="preserve">
</t>
        </r>
      </text>
    </comment>
    <comment ref="T6" authorId="0" shapeId="0" xr:uid="{00000000-0006-0000-0000-000003000000}">
      <text>
        <r>
          <rPr>
            <sz val="11"/>
            <rFont val="微软雅黑"/>
            <family val="2"/>
            <charset val="134"/>
          </rPr>
          <t xml:space="preserve">mm: B4+5
以上
inch: B4+0.2
以上
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<sst xmlns="http://schemas.openxmlformats.org/spreadsheetml/2006/main" count="148" uniqueCount="95">
  <si>
    <t>Elite Screens - Line drawing and dimension table</t>
  </si>
  <si>
    <t>Evanesce Tab-tension B series (ETB) (EU type, below ceiling)</t>
  </si>
  <si>
    <t>V20200811</t>
  </si>
  <si>
    <t>Unit: mm</t>
  </si>
  <si>
    <t>Model</t>
  </si>
  <si>
    <t>Nominal
 Diagonal
 (Ratio)</t>
  </si>
  <si>
    <t>Overall Length
A</t>
  </si>
  <si>
    <t>Viewable
Width
A1</t>
  </si>
  <si>
    <t>L/R Black Masking
A2</t>
  </si>
  <si>
    <t>Weight Bar Length
A3</t>
  </si>
  <si>
    <t>Case Length
A4</t>
  </si>
  <si>
    <r>
      <rPr>
        <b/>
        <sz val="11"/>
        <color rgb="FFFFFFFF"/>
        <rFont val="Times New Roman"/>
        <family val="1"/>
      </rPr>
      <t>Threaded Rods Installation Length</t>
    </r>
    <r>
      <rPr>
        <b/>
        <sz val="14"/>
        <color rgb="FFFFFFFF"/>
        <rFont val="Times New Roman"/>
        <family val="1"/>
      </rPr>
      <t xml:space="preserve">
A5</t>
    </r>
  </si>
  <si>
    <t>Overall Height
B</t>
  </si>
  <si>
    <t>Viewable
Height
B1</t>
  </si>
  <si>
    <t>Top Black Masking Border
B2</t>
  </si>
  <si>
    <r>
      <rPr>
        <b/>
        <sz val="11"/>
        <color rgb="FFFFFFFF"/>
        <rFont val="Times New Roman"/>
        <family val="1"/>
      </rPr>
      <t>Bottom Black Masking Border</t>
    </r>
    <r>
      <rPr>
        <b/>
        <sz val="14"/>
        <color rgb="FFFFFFFF"/>
        <rFont val="Times New Roman"/>
        <family val="1"/>
      </rPr>
      <t xml:space="preserve">
B3</t>
    </r>
  </si>
  <si>
    <t>Case Height
B4</t>
  </si>
  <si>
    <t>Screen Height
B5</t>
  </si>
  <si>
    <t>Overall Case Width
C</t>
  </si>
  <si>
    <t>Case  Width
C1</t>
  </si>
  <si>
    <r>
      <rPr>
        <b/>
        <sz val="11"/>
        <color rgb="FFFFFFFF"/>
        <rFont val="Times New Roman"/>
        <family val="1"/>
      </rPr>
      <t>Threaded Rods Installation
Width</t>
    </r>
    <r>
      <rPr>
        <b/>
        <sz val="14"/>
        <color rgb="FFFFFFFF"/>
        <rFont val="Times New Roman"/>
        <family val="1"/>
      </rPr>
      <t xml:space="preserve">
C2</t>
    </r>
  </si>
  <si>
    <t>Ceiling Slot Length Range
C3</t>
  </si>
  <si>
    <t>Ceiling Slot Width Range
C4</t>
  </si>
  <si>
    <t>Minimum Ceiling Slot Height
B6</t>
  </si>
  <si>
    <t>N.W
(KGS)</t>
  </si>
  <si>
    <t>G.W
(KGS)</t>
  </si>
  <si>
    <t>L
(cm)</t>
  </si>
  <si>
    <t>W
(cm)</t>
  </si>
  <si>
    <t>H
(cm)</t>
  </si>
  <si>
    <t>型号</t>
  </si>
  <si>
    <t>尺寸
(比例)</t>
  </si>
  <si>
    <t>外壳
总长
A</t>
  </si>
  <si>
    <t>投影宽
A1</t>
  </si>
  <si>
    <t>左右
黑边
A2</t>
  </si>
  <si>
    <t>（含盖）下轴长
A3</t>
  </si>
  <si>
    <t>外壳长
A4</t>
  </si>
  <si>
    <t>螺杆安装长度A5</t>
  </si>
  <si>
    <t>含壳总高
B</t>
  </si>
  <si>
    <t>投影高
B1</t>
  </si>
  <si>
    <t>上黑边
B2</t>
  </si>
  <si>
    <t>下轴黑边
B3</t>
  </si>
  <si>
    <t>外壳高
B4</t>
  </si>
  <si>
    <t>展开幕布总高
B5</t>
  </si>
  <si>
    <t>外壳
总宽
C</t>
  </si>
  <si>
    <t>外壳宽
C1</t>
  </si>
  <si>
    <t>螺杆宽间距
C2</t>
  </si>
  <si>
    <t>开糟长度
C3</t>
  </si>
  <si>
    <t>开糟宽度C4</t>
  </si>
  <si>
    <t>开糟
高度
B6</t>
  </si>
  <si>
    <t>ETB92HW2-E12</t>
  </si>
  <si>
    <t>92"(16:9)</t>
  </si>
  <si>
    <t>ETB100HW2-E8</t>
  </si>
  <si>
    <t>100"(16:9)</t>
  </si>
  <si>
    <t>ETB100HW2-E12</t>
  </si>
  <si>
    <t>ETB110HW2-E8</t>
  </si>
  <si>
    <t>110"(16:9)</t>
  </si>
  <si>
    <t>ETB120HW2-E8</t>
  </si>
  <si>
    <t>120"(16:9)</t>
  </si>
  <si>
    <t>ETB103XW2-E8</t>
  </si>
  <si>
    <t>103"(16:10)</t>
  </si>
  <si>
    <t>ETB120XW2-E8</t>
  </si>
  <si>
    <t>120"(16:10)</t>
  </si>
  <si>
    <t>Unit: inch</t>
  </si>
  <si>
    <t>N.W
(IBS)</t>
  </si>
  <si>
    <t>G.W
(IBS)</t>
  </si>
  <si>
    <t>L
(inch)</t>
  </si>
  <si>
    <t>W
(inch)</t>
  </si>
  <si>
    <t>H
(inch)</t>
  </si>
  <si>
    <t>Note:data error±1"</t>
  </si>
  <si>
    <t>Evanesce Tab-tension B series (ETB) (US type, above ceiling)</t>
  </si>
  <si>
    <t>Nominal Diagonal (Ratio)</t>
  </si>
  <si>
    <t>View
Width
A1</t>
  </si>
  <si>
    <t>Installation Distance of Suspension Bar
A5</t>
  </si>
  <si>
    <t>Overall Height including  Suspension Bar
Height B</t>
  </si>
  <si>
    <t>View
Height
B1</t>
  </si>
  <si>
    <t>Bottom Black Masking Border B3</t>
  </si>
  <si>
    <t>Case Width
C</t>
  </si>
  <si>
    <t xml:space="preserve"> Suspension Bar
Height C1</t>
  </si>
  <si>
    <t>Hole Distance of Installed Suspension Bar (Width)  C2</t>
  </si>
  <si>
    <t>End to End distance of Installed Suspension Bar 
C3</t>
  </si>
  <si>
    <t>Suspension Bar Installation  Holes Space Distance 
C4</t>
  </si>
  <si>
    <r>
      <rPr>
        <b/>
        <sz val="14"/>
        <color rgb="FFFFFFFF"/>
        <rFont val="宋体"/>
        <charset val="134"/>
      </rPr>
      <t>尺寸</t>
    </r>
    <r>
      <rPr>
        <b/>
        <sz val="14"/>
        <color rgb="FFFFFFFF"/>
        <rFont val="細明體"/>
        <family val="1"/>
        <charset val="136"/>
      </rPr>
      <t xml:space="preserve">
(</t>
    </r>
    <r>
      <rPr>
        <b/>
        <sz val="14"/>
        <color rgb="FFFFFFFF"/>
        <rFont val="宋体"/>
        <charset val="134"/>
      </rPr>
      <t>比例</t>
    </r>
    <r>
      <rPr>
        <b/>
        <sz val="14"/>
        <color rgb="FFFFFFFF"/>
        <rFont val="細明體"/>
        <family val="1"/>
        <charset val="136"/>
      </rPr>
      <t>)</t>
    </r>
  </si>
  <si>
    <t>投影
宽
A1</t>
  </si>
  <si>
    <t>外壳
长
A4</t>
  </si>
  <si>
    <t>角铁安装长度A5</t>
  </si>
  <si>
    <t>屏幕总高含角铁高度 B</t>
  </si>
  <si>
    <t>投影
高
B1</t>
  </si>
  <si>
    <t>外壳
高 B4</t>
  </si>
  <si>
    <t>外壳
宽
C</t>
  </si>
  <si>
    <t>角铁高度C1</t>
  </si>
  <si>
    <t>两角铁间距
C2</t>
  </si>
  <si>
    <t>两角铁总间距C3</t>
  </si>
  <si>
    <t>两腰孔间距
C4</t>
  </si>
  <si>
    <t>100" (16:9)</t>
  </si>
  <si>
    <t>120" (16:9)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</si>
</sst>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8" formatCode="0.0_ "/>
    <numFmt numFmtId="169" formatCode="0_ "/>
    <numFmt numFmtId="170" formatCode="0.00_);[Red]\(0.00\)"/>
    <numFmt numFmtId="171" formatCode="0.0_);[Red]\(0.0\)"/>
    <numFmt numFmtId="172" formatCode="0.00_ "/>
  </numFmts>
  <fonts count="23">
    <font>
      <sz val="12"/>
      <name val="宋体"/>
      <charset val="134"/>
    </font>
    <font>
      <sz val="12"/>
      <name val="Times New Roman"/>
      <family val="1"/>
    </font>
    <font>
      <b/>
      <u/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2"/>
      <color indexed="9"/>
      <name val="Times New Roman"/>
      <family val="1"/>
    </font>
    <font>
      <b/>
      <sz val="14"/>
      <color indexed="9"/>
      <name val="Times New Roman"/>
      <family val="1"/>
    </font>
    <font>
      <b/>
      <sz val="14"/>
      <color theme="0"/>
      <name val="Times New Roman"/>
      <family val="1"/>
    </font>
    <font>
      <b/>
      <sz val="14"/>
      <color rgb="FFFFFFFF"/>
      <name val="宋体"/>
      <charset val="134"/>
    </font>
    <font>
      <b/>
      <sz val="14"/>
      <color rgb="FFFFFFFF"/>
      <name val="Cambria"/>
      <charset val="134"/>
      <scheme val="major"/>
    </font>
    <font>
      <b/>
      <sz val="14"/>
      <color indexed="9"/>
      <name val="Cambria"/>
      <charset val="134"/>
      <scheme val="major"/>
    </font>
    <font>
      <b/>
      <sz val="12"/>
      <name val="Times New Roman"/>
      <family val="1"/>
    </font>
    <font>
      <sz val="16"/>
      <name val="Times New Roman"/>
      <family val="1"/>
    </font>
    <font>
      <sz val="16"/>
      <name val="Times New Roman"/>
      <family val="1"/>
    </font>
    <font>
      <b/>
      <sz val="14"/>
      <color rgb="FFFFFFFF"/>
      <name val="Times New Roman"/>
      <family val="1"/>
    </font>
    <font>
      <b/>
      <sz val="14"/>
      <color indexed="9"/>
      <name val="細明體"/>
      <family val="1"/>
      <charset val="136"/>
    </font>
    <font>
      <b/>
      <sz val="16"/>
      <name val="Times New Roman"/>
      <family val="1"/>
    </font>
    <font>
      <b/>
      <sz val="12"/>
      <color indexed="9"/>
      <name val="Cambria"/>
      <charset val="134"/>
      <scheme val="major"/>
    </font>
    <font>
      <sz val="12"/>
      <name val="Arial"/>
      <family val="2"/>
    </font>
    <font>
      <b/>
      <sz val="11"/>
      <color rgb="FFFFFFFF"/>
      <name val="Times New Roman"/>
      <family val="1"/>
    </font>
    <font>
      <b/>
      <sz val="14"/>
      <color rgb="FFFFFFFF"/>
      <name val="細明體"/>
      <family val="1"/>
      <charset val="136"/>
    </font>
    <font>
      <sz val="9"/>
      <name val="宋体"/>
      <charset val="134"/>
    </font>
    <font>
      <sz val="11"/>
      <name val="微软雅黑"/>
      <family val="2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3366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6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5" fillId="3" borderId="1" xfId="0" applyFont="1" applyFill="1" applyBorder="1">
      <alignment vertical="center"/>
    </xf>
    <xf numFmtId="0" fontId="5" fillId="3" borderId="2" xfId="0" applyFont="1" applyFill="1" applyBorder="1">
      <alignment vertical="center"/>
    </xf>
    <xf numFmtId="0" fontId="6" fillId="3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1" fillId="4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/>
    </xf>
    <xf numFmtId="168" fontId="1" fillId="4" borderId="4" xfId="0" applyNumberFormat="1" applyFont="1" applyFill="1" applyBorder="1" applyAlignment="1">
      <alignment horizontal="center" vertical="center"/>
    </xf>
    <xf numFmtId="0" fontId="11" fillId="4" borderId="0" xfId="0" applyFont="1" applyFill="1">
      <alignment vertical="center"/>
    </xf>
    <xf numFmtId="0" fontId="1" fillId="4" borderId="0" xfId="0" applyFont="1" applyFill="1">
      <alignment vertical="center"/>
    </xf>
    <xf numFmtId="0" fontId="7" fillId="3" borderId="3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169" fontId="1" fillId="4" borderId="4" xfId="0" applyNumberFormat="1" applyFont="1" applyFill="1" applyBorder="1" applyAlignment="1">
      <alignment horizontal="center" vertical="center"/>
    </xf>
    <xf numFmtId="169" fontId="1" fillId="0" borderId="4" xfId="0" applyNumberFormat="1" applyFont="1" applyBorder="1" applyAlignment="1">
      <alignment horizontal="center" vertical="center"/>
    </xf>
    <xf numFmtId="169" fontId="1" fillId="0" borderId="1" xfId="0" applyNumberFormat="1" applyFont="1" applyBorder="1" applyAlignment="1">
      <alignment horizontal="center" vertical="center"/>
    </xf>
    <xf numFmtId="0" fontId="5" fillId="3" borderId="5" xfId="0" applyFont="1" applyFill="1" applyBorder="1">
      <alignment vertical="center"/>
    </xf>
    <xf numFmtId="170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171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172" fontId="1" fillId="4" borderId="4" xfId="0" applyNumberFormat="1" applyFont="1" applyFill="1" applyBorder="1" applyAlignment="1">
      <alignment horizontal="center" vertical="center"/>
    </xf>
    <xf numFmtId="172" fontId="1" fillId="0" borderId="4" xfId="0" applyNumberFormat="1" applyFont="1" applyBorder="1" applyAlignment="1">
      <alignment horizontal="center" vertical="center"/>
    </xf>
    <xf numFmtId="172" fontId="1" fillId="0" borderId="4" xfId="0" applyNumberFormat="1" applyFont="1" applyBorder="1">
      <alignment vertical="center"/>
    </xf>
    <xf numFmtId="172" fontId="1" fillId="0" borderId="1" xfId="0" applyNumberFormat="1" applyFont="1" applyBorder="1" applyAlignment="1">
      <alignment horizontal="center" vertical="center"/>
    </xf>
    <xf numFmtId="172" fontId="1" fillId="0" borderId="1" xfId="0" applyNumberFormat="1" applyFont="1" applyBorder="1">
      <alignment vertical="center"/>
    </xf>
    <xf numFmtId="170" fontId="5" fillId="3" borderId="1" xfId="0" applyNumberFormat="1" applyFont="1" applyFill="1" applyBorder="1" applyAlignment="1" applyProtection="1">
      <alignment horizontal="center" vertical="center" wrapText="1"/>
      <protection hidden="1"/>
    </xf>
    <xf numFmtId="171" fontId="5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2" fillId="4" borderId="0" xfId="0" applyFont="1" applyFill="1">
      <alignment vertical="center"/>
    </xf>
    <xf numFmtId="0" fontId="13" fillId="4" borderId="0" xfId="0" applyFont="1" applyFill="1">
      <alignment vertical="center"/>
    </xf>
    <xf numFmtId="0" fontId="14" fillId="5" borderId="3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wrapText="1"/>
    </xf>
    <xf numFmtId="0" fontId="11" fillId="4" borderId="4" xfId="0" applyFont="1" applyFill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6" fillId="4" borderId="0" xfId="0" applyFont="1" applyFill="1">
      <alignment vertical="center"/>
    </xf>
    <xf numFmtId="169" fontId="1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2" fillId="2" borderId="0" xfId="0" applyFont="1" applyFill="1">
      <alignment vertical="center"/>
    </xf>
    <xf numFmtId="0" fontId="5" fillId="3" borderId="0" xfId="0" applyFont="1" applyFill="1" applyAlignment="1">
      <alignment horizontal="left" vertical="center"/>
    </xf>
    <xf numFmtId="0" fontId="14" fillId="5" borderId="4" xfId="0" applyFont="1" applyFill="1" applyBorder="1" applyAlignment="1">
      <alignment horizontal="center" wrapText="1"/>
    </xf>
    <xf numFmtId="170" fontId="17" fillId="3" borderId="6" xfId="0" applyNumberFormat="1" applyFont="1" applyFill="1" applyBorder="1" applyAlignment="1" applyProtection="1">
      <alignment horizontal="center" vertical="center" wrapText="1"/>
      <protection hidden="1"/>
    </xf>
    <xf numFmtId="171" fontId="17" fillId="3" borderId="6" xfId="0" applyNumberFormat="1" applyFont="1" applyFill="1" applyBorder="1" applyAlignment="1" applyProtection="1">
      <alignment horizontal="center" vertical="center" wrapText="1"/>
      <protection hidden="1"/>
    </xf>
    <xf numFmtId="0" fontId="18" fillId="4" borderId="4" xfId="0" applyFont="1" applyFill="1" applyBorder="1" applyAlignment="1">
      <alignment horizontal="center" vertical="center"/>
    </xf>
    <xf numFmtId="170" fontId="17" fillId="3" borderId="1" xfId="0" applyNumberFormat="1" applyFont="1" applyFill="1" applyBorder="1" applyAlignment="1" applyProtection="1">
      <alignment horizontal="center" vertical="center" wrapText="1"/>
      <protection hidden="1"/>
    </xf>
    <xf numFmtId="171" fontId="17" fillId="3" borderId="1" xfId="0" applyNumberFormat="1" applyFont="1" applyFill="1" applyBorder="1" applyAlignment="1" applyProtection="1">
      <alignment horizontal="center" vertical="center" wrapText="1"/>
      <protection hidden="1"/>
    </xf>
    <xf numFmtId="172" fontId="18" fillId="4" borderId="4" xfId="0" applyNumberFormat="1" applyFont="1" applyFill="1" applyBorder="1" applyAlignment="1">
      <alignment horizontal="center" vertical="center"/>
    </xf>
    <xf numFmtId="168" fontId="18" fillId="4" borderId="4" xfId="0" applyNumberFormat="1" applyFont="1" applyFill="1" applyBorder="1" applyAlignment="1">
      <alignment horizontal="center" vertical="center"/>
    </xf>
    <xf numFmtId="168" fontId="18" fillId="2" borderId="4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192553</xdr:colOff>
      <xdr:row>22</xdr:row>
      <xdr:rowOff>161923</xdr:rowOff>
    </xdr:from>
    <xdr:to>
      <xdr:col>18</xdr:col>
      <xdr:colOff>15094</xdr:colOff>
      <xdr:row>38</xdr:row>
      <xdr:rowOff>6040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23245" y="7385050"/>
          <a:ext cx="5026660" cy="4111625"/>
        </a:xfrm>
        <a:prstGeom prst="rect">
          <a:avLst/>
        </a:prstGeom>
        <a:noFill/>
        <a:ln w="9525">
          <a:solidFill>
            <a:schemeClr val="tx1"/>
          </a:solidFill>
        </a:ln>
      </xdr:spPr>
    </xdr:pic>
    <xdr:clientData/>
  </xdr:twoCellAnchor>
  <xdr:twoCellAnchor>
    <xdr:from>
      <xdr:col>0</xdr:col>
      <xdr:colOff>190498</xdr:colOff>
      <xdr:row>22</xdr:row>
      <xdr:rowOff>161923</xdr:rowOff>
    </xdr:from>
    <xdr:to>
      <xdr:col>11</xdr:col>
      <xdr:colOff>1093693</xdr:colOff>
      <xdr:row>42</xdr:row>
      <xdr:rowOff>249217</xdr:rowOff>
    </xdr:to>
    <xdr:grpSp>
      <xdr:nvGrpSpPr>
        <xdr:cNvPr id="2" name="群組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90498" y="7707217"/>
          <a:ext cx="10375901" cy="5167294"/>
          <a:chOff x="217393" y="6930276"/>
          <a:chExt cx="10334066" cy="5466117"/>
        </a:xfrm>
      </xdr:grpSpPr>
      <xdr:pic>
        <xdr:nvPicPr>
          <xdr:cNvPr id="1027" name="Picture 3">
            <a:extLst>
              <a:ext uri="{FF2B5EF4-FFF2-40B4-BE49-F238E27FC236}">
                <a16:creationId xmlns:a16="http://schemas.microsoft.com/office/drawing/2014/main" id="{00000000-0008-0000-0000-000003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>
          <a:xfrm>
            <a:off x="217393" y="6930276"/>
            <a:ext cx="10334066" cy="546611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pic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 txBox="1"/>
        </xdr:nvSpPr>
        <xdr:spPr>
          <a:xfrm>
            <a:off x="1972236" y="7637928"/>
            <a:ext cx="779930" cy="29583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/>
          <a:p>
            <a:pPr algn="ctr"/>
            <a:r>
              <a:rPr lang="en-US" altLang="zh-CN" sz="1400"/>
              <a:t>Wall</a:t>
            </a:r>
            <a:endParaRPr lang="zh-CN" altLang="en-US" sz="1400"/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1972235" y="8247529"/>
            <a:ext cx="750791" cy="320494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/>
          <a:p>
            <a:pPr algn="ctr"/>
            <a:r>
              <a:rPr lang="en-US" altLang="zh-CN" sz="1400">
                <a:solidFill>
                  <a:schemeClr val="dk1"/>
                </a:solidFill>
                <a:latin typeface="+mn-lt"/>
                <a:ea typeface="+mn-ea"/>
                <a:cs typeface="+mn-cs"/>
              </a:rPr>
              <a:t>Ceiling</a:t>
            </a:r>
            <a:endParaRPr lang="zh-CN" altLang="en-US" sz="1400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" name="TextBox 3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/>
        </xdr:nvSpPr>
        <xdr:spPr>
          <a:xfrm>
            <a:off x="8803342" y="8220635"/>
            <a:ext cx="732859" cy="320494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/>
          <a:p>
            <a:pPr algn="ctr"/>
            <a:r>
              <a:rPr lang="en-US" altLang="zh-CN" sz="1400">
                <a:solidFill>
                  <a:schemeClr val="dk1"/>
                </a:solidFill>
                <a:latin typeface="+mn-lt"/>
                <a:ea typeface="+mn-ea"/>
                <a:cs typeface="+mn-cs"/>
              </a:rPr>
              <a:t>Ceiling</a:t>
            </a:r>
            <a:endParaRPr lang="zh-CN" altLang="en-US" sz="1400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9" name="TextBox 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 txBox="1"/>
        </xdr:nvSpPr>
        <xdr:spPr>
          <a:xfrm>
            <a:off x="7530352" y="10551458"/>
            <a:ext cx="750791" cy="212917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/>
          <a:p>
            <a:pPr algn="ctr"/>
            <a:r>
              <a:rPr lang="en-US" altLang="zh-CN" sz="1400">
                <a:solidFill>
                  <a:schemeClr val="dk1"/>
                </a:solidFill>
                <a:latin typeface="+mn-lt"/>
                <a:ea typeface="+mn-ea"/>
                <a:cs typeface="+mn-cs"/>
              </a:rPr>
              <a:t>Ceiling</a:t>
            </a:r>
            <a:endParaRPr lang="zh-CN" altLang="en-US" sz="1400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25400</xdr:colOff>
          <xdr:row>23</xdr:row>
          <xdr:rowOff>127000</xdr:rowOff>
        </xdr:from>
        <xdr:to>
          <xdr:col>8</xdr:col>
          <xdr:colOff>800100</xdr:colOff>
          <xdr:row>45</xdr:row>
          <xdr:rowOff>38100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2"/>
  <sheetViews>
    <sheetView tabSelected="1" zoomScale="85" zoomScaleNormal="85" workbookViewId="0">
      <selection activeCell="K2" sqref="K2"/>
    </sheetView>
  </sheetViews>
  <sheetFormatPr baseColWidth="10" defaultColWidth="9" defaultRowHeight="20"/>
  <cols>
    <col min="1" max="1" width="17.6640625" style="38" customWidth="1"/>
    <col min="2" max="2" width="13.6640625" style="38" customWidth="1"/>
    <col min="3" max="3" width="10.6640625" style="38" customWidth="1"/>
    <col min="4" max="4" width="11.5" style="38" customWidth="1"/>
    <col min="5" max="5" width="11.6640625" style="38" customWidth="1"/>
    <col min="6" max="6" width="12.33203125" style="38" customWidth="1"/>
    <col min="7" max="7" width="8.33203125" style="38" customWidth="1"/>
    <col min="8" max="8" width="10.1640625" style="38" customWidth="1"/>
    <col min="9" max="9" width="8.33203125" style="38" customWidth="1"/>
    <col min="10" max="10" width="7.83203125" style="38" customWidth="1"/>
    <col min="11" max="11" width="11.6640625" style="38" customWidth="1"/>
    <col min="12" max="12" width="14.33203125" style="38" customWidth="1"/>
    <col min="13" max="13" width="9.33203125" style="38" customWidth="1"/>
    <col min="14" max="15" width="11" style="38" customWidth="1"/>
    <col min="16" max="16" width="7.6640625" style="38" customWidth="1"/>
    <col min="17" max="17" width="13.5" style="38" customWidth="1"/>
    <col min="18" max="18" width="15.83203125" style="38" customWidth="1"/>
    <col min="19" max="19" width="12" style="38" customWidth="1"/>
    <col min="20" max="20" width="12.83203125" style="38" customWidth="1"/>
    <col min="21" max="22" width="7.6640625" style="38" customWidth="1"/>
    <col min="23" max="23" width="8" style="38" customWidth="1"/>
    <col min="24" max="25" width="7.33203125" style="38" customWidth="1"/>
    <col min="26" max="16384" width="9" style="38"/>
  </cols>
  <sheetData>
    <row r="1" spans="1:27" s="37" customFormat="1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2"/>
      <c r="U1" s="2"/>
      <c r="V1" s="2"/>
      <c r="W1" s="49"/>
      <c r="X1" s="49"/>
      <c r="Y1" s="49"/>
      <c r="Z1" s="49"/>
      <c r="AA1" s="49"/>
    </row>
    <row r="2" spans="1:27" s="37" customFormat="1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49"/>
      <c r="X2" s="49"/>
      <c r="Y2" s="49"/>
      <c r="Z2" s="49"/>
      <c r="AA2" s="49"/>
    </row>
    <row r="3" spans="1:27" s="37" customFormat="1">
      <c r="A3" s="4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49"/>
      <c r="X3" s="49"/>
      <c r="Y3" s="49"/>
      <c r="Z3" s="49"/>
      <c r="AA3" s="49"/>
    </row>
    <row r="4" spans="1:27" s="21" customFormat="1" ht="31.25" customHeight="1">
      <c r="A4" s="61" t="s">
        <v>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50"/>
      <c r="S4" s="50"/>
      <c r="T4" s="62"/>
      <c r="U4" s="62"/>
      <c r="V4" s="62"/>
      <c r="W4" s="62"/>
      <c r="X4" s="62"/>
      <c r="Y4" s="62"/>
    </row>
    <row r="5" spans="1:27" s="21" customFormat="1" ht="95">
      <c r="A5" s="39" t="s">
        <v>4</v>
      </c>
      <c r="B5" s="40" t="s">
        <v>5</v>
      </c>
      <c r="C5" s="40" t="s">
        <v>6</v>
      </c>
      <c r="D5" s="40" t="s">
        <v>7</v>
      </c>
      <c r="E5" s="40" t="s">
        <v>8</v>
      </c>
      <c r="F5" s="40" t="s">
        <v>9</v>
      </c>
      <c r="G5" s="40" t="s">
        <v>10</v>
      </c>
      <c r="H5" s="40" t="s">
        <v>11</v>
      </c>
      <c r="I5" s="40" t="s">
        <v>12</v>
      </c>
      <c r="J5" s="40" t="s">
        <v>13</v>
      </c>
      <c r="K5" s="40" t="s">
        <v>14</v>
      </c>
      <c r="L5" s="40" t="s">
        <v>15</v>
      </c>
      <c r="M5" s="40" t="s">
        <v>16</v>
      </c>
      <c r="N5" s="40" t="s">
        <v>17</v>
      </c>
      <c r="O5" s="40" t="s">
        <v>18</v>
      </c>
      <c r="P5" s="40" t="s">
        <v>19</v>
      </c>
      <c r="Q5" s="40" t="s">
        <v>20</v>
      </c>
      <c r="R5" s="51" t="s">
        <v>21</v>
      </c>
      <c r="S5" s="51" t="s">
        <v>22</v>
      </c>
      <c r="T5" s="51" t="s">
        <v>23</v>
      </c>
      <c r="U5" s="52" t="s">
        <v>24</v>
      </c>
      <c r="V5" s="52" t="s">
        <v>25</v>
      </c>
      <c r="W5" s="53" t="s">
        <v>26</v>
      </c>
      <c r="X5" s="53" t="s">
        <v>27</v>
      </c>
      <c r="Y5" s="53" t="s">
        <v>28</v>
      </c>
    </row>
    <row r="6" spans="1:27" s="21" customFormat="1" ht="58">
      <c r="A6" s="41" t="s">
        <v>29</v>
      </c>
      <c r="B6" s="42" t="s">
        <v>30</v>
      </c>
      <c r="C6" s="12" t="s">
        <v>31</v>
      </c>
      <c r="D6" s="13" t="s">
        <v>32</v>
      </c>
      <c r="E6" s="13" t="s">
        <v>33</v>
      </c>
      <c r="F6" s="13" t="s">
        <v>34</v>
      </c>
      <c r="G6" s="13" t="s">
        <v>35</v>
      </c>
      <c r="H6" s="13" t="s">
        <v>36</v>
      </c>
      <c r="I6" s="13" t="s">
        <v>37</v>
      </c>
      <c r="J6" s="13" t="s">
        <v>38</v>
      </c>
      <c r="K6" s="13" t="s">
        <v>39</v>
      </c>
      <c r="L6" s="13" t="s">
        <v>40</v>
      </c>
      <c r="M6" s="13" t="s">
        <v>41</v>
      </c>
      <c r="N6" s="13" t="s">
        <v>42</v>
      </c>
      <c r="O6" s="13" t="s">
        <v>43</v>
      </c>
      <c r="P6" s="13" t="s">
        <v>44</v>
      </c>
      <c r="Q6" s="13" t="s">
        <v>45</v>
      </c>
      <c r="R6" s="13" t="s">
        <v>46</v>
      </c>
      <c r="S6" s="23" t="s">
        <v>47</v>
      </c>
      <c r="T6" s="23" t="s">
        <v>48</v>
      </c>
      <c r="U6" s="52" t="s">
        <v>24</v>
      </c>
      <c r="V6" s="52" t="s">
        <v>25</v>
      </c>
      <c r="W6" s="53" t="s">
        <v>26</v>
      </c>
      <c r="X6" s="53" t="s">
        <v>27</v>
      </c>
      <c r="Y6" s="53" t="s">
        <v>28</v>
      </c>
    </row>
    <row r="7" spans="1:27" s="21" customFormat="1" ht="21" customHeight="1">
      <c r="A7" s="43" t="s">
        <v>49</v>
      </c>
      <c r="B7" s="14" t="s">
        <v>50</v>
      </c>
      <c r="C7" s="15">
        <v>2407</v>
      </c>
      <c r="D7" s="15">
        <v>2037</v>
      </c>
      <c r="E7" s="15">
        <v>95</v>
      </c>
      <c r="F7" s="16">
        <f>G7-7</f>
        <v>2340</v>
      </c>
      <c r="G7" s="15">
        <v>2347</v>
      </c>
      <c r="H7" s="15">
        <f t="shared" ref="H7:H13" si="0">G7+30</f>
        <v>2377</v>
      </c>
      <c r="I7" s="15">
        <f t="shared" ref="I7:I13" si="1">M7+N7</f>
        <v>1646</v>
      </c>
      <c r="J7" s="24">
        <v>1146</v>
      </c>
      <c r="K7" s="15">
        <v>305</v>
      </c>
      <c r="L7" s="24">
        <v>100</v>
      </c>
      <c r="M7" s="15">
        <v>95</v>
      </c>
      <c r="N7" s="46">
        <f t="shared" ref="N7:N9" si="2">J7+K7+L7</f>
        <v>1551</v>
      </c>
      <c r="O7" s="47">
        <v>110</v>
      </c>
      <c r="P7" s="15">
        <v>80</v>
      </c>
      <c r="Q7" s="15">
        <v>120</v>
      </c>
      <c r="R7" s="54" t="str">
        <f t="shared" ref="R7:R13" si="3">C7-10&amp;" - "&amp;C7-5</f>
        <v>2397 - 2402</v>
      </c>
      <c r="S7" s="54" t="str">
        <f t="shared" ref="S7:S13" si="4">P7+10&amp;" - "&amp;O7-10</f>
        <v>90 - 100</v>
      </c>
      <c r="T7" s="54" t="str">
        <f>M7+5&amp;" ↑"</f>
        <v>100 ↑</v>
      </c>
      <c r="U7" s="30">
        <v>13.65</v>
      </c>
      <c r="V7" s="30">
        <v>21.75</v>
      </c>
      <c r="W7" s="30">
        <v>262</v>
      </c>
      <c r="X7" s="30">
        <v>19</v>
      </c>
      <c r="Y7" s="30">
        <v>19.5</v>
      </c>
    </row>
    <row r="8" spans="1:27" s="21" customFormat="1" ht="21" customHeight="1">
      <c r="A8" s="43" t="s">
        <v>51</v>
      </c>
      <c r="B8" s="14" t="s">
        <v>52</v>
      </c>
      <c r="C8" s="15">
        <v>2590</v>
      </c>
      <c r="D8" s="15">
        <v>2214</v>
      </c>
      <c r="E8" s="15">
        <v>95</v>
      </c>
      <c r="F8" s="16">
        <f t="shared" ref="F8:F13" si="5">G8-7</f>
        <v>2523</v>
      </c>
      <c r="G8" s="15">
        <v>2530</v>
      </c>
      <c r="H8" s="15">
        <f t="shared" si="0"/>
        <v>2560</v>
      </c>
      <c r="I8" s="15">
        <f t="shared" si="1"/>
        <v>1643</v>
      </c>
      <c r="J8" s="24">
        <v>1245</v>
      </c>
      <c r="K8" s="15">
        <v>203</v>
      </c>
      <c r="L8" s="24">
        <v>100</v>
      </c>
      <c r="M8" s="15">
        <v>95</v>
      </c>
      <c r="N8" s="46">
        <f t="shared" si="2"/>
        <v>1548</v>
      </c>
      <c r="O8" s="47">
        <v>110</v>
      </c>
      <c r="P8" s="15">
        <v>80</v>
      </c>
      <c r="Q8" s="15">
        <v>120</v>
      </c>
      <c r="R8" s="54" t="str">
        <f t="shared" si="3"/>
        <v>2580 - 2585</v>
      </c>
      <c r="S8" s="54" t="str">
        <f t="shared" si="4"/>
        <v>90 - 100</v>
      </c>
      <c r="T8" s="54" t="str">
        <f t="shared" ref="T8:T13" si="6">M8+5&amp;" ↑"</f>
        <v>100 ↑</v>
      </c>
      <c r="U8" s="30">
        <v>14.5</v>
      </c>
      <c r="V8" s="30">
        <v>24.78</v>
      </c>
      <c r="W8" s="30">
        <v>279.5</v>
      </c>
      <c r="X8" s="30">
        <v>19.5</v>
      </c>
      <c r="Y8" s="30">
        <v>20.5</v>
      </c>
    </row>
    <row r="9" spans="1:27" s="21" customFormat="1" ht="21" customHeight="1">
      <c r="A9" s="43" t="s">
        <v>53</v>
      </c>
      <c r="B9" s="14" t="s">
        <v>52</v>
      </c>
      <c r="C9" s="15">
        <v>2590</v>
      </c>
      <c r="D9" s="15">
        <v>2214</v>
      </c>
      <c r="E9" s="15">
        <v>95</v>
      </c>
      <c r="F9" s="16">
        <f t="shared" si="5"/>
        <v>2523</v>
      </c>
      <c r="G9" s="15">
        <v>2530</v>
      </c>
      <c r="H9" s="15">
        <v>2560</v>
      </c>
      <c r="I9" s="15">
        <v>1746</v>
      </c>
      <c r="J9" s="24">
        <v>1245</v>
      </c>
      <c r="K9" s="15">
        <v>305</v>
      </c>
      <c r="L9" s="24">
        <v>100</v>
      </c>
      <c r="M9" s="15">
        <v>95</v>
      </c>
      <c r="N9" s="46">
        <f t="shared" si="2"/>
        <v>1650</v>
      </c>
      <c r="O9" s="47">
        <v>110</v>
      </c>
      <c r="P9" s="15">
        <v>80</v>
      </c>
      <c r="Q9" s="15">
        <v>120</v>
      </c>
      <c r="R9" s="54" t="str">
        <f t="shared" si="3"/>
        <v>2580 - 2585</v>
      </c>
      <c r="S9" s="54" t="str">
        <f t="shared" si="4"/>
        <v>90 - 100</v>
      </c>
      <c r="T9" s="54" t="str">
        <f t="shared" si="6"/>
        <v>100 ↑</v>
      </c>
      <c r="U9" s="30">
        <v>14.7</v>
      </c>
      <c r="V9" s="30">
        <v>22.85</v>
      </c>
      <c r="W9" s="30">
        <v>280</v>
      </c>
      <c r="X9" s="30">
        <v>19</v>
      </c>
      <c r="Y9" s="30">
        <v>20</v>
      </c>
    </row>
    <row r="10" spans="1:27" s="21" customFormat="1" ht="21" customHeight="1">
      <c r="A10" s="43" t="s">
        <v>54</v>
      </c>
      <c r="B10" s="14" t="s">
        <v>55</v>
      </c>
      <c r="C10" s="15">
        <v>2810</v>
      </c>
      <c r="D10" s="15">
        <v>2435</v>
      </c>
      <c r="E10" s="15">
        <v>95</v>
      </c>
      <c r="F10" s="16">
        <f t="shared" si="5"/>
        <v>2743</v>
      </c>
      <c r="G10" s="15">
        <v>2750</v>
      </c>
      <c r="H10" s="15">
        <f t="shared" ref="H10" si="7">G10+30</f>
        <v>2780</v>
      </c>
      <c r="I10" s="15">
        <f t="shared" ref="I10" si="8">M10+N10</f>
        <v>1768</v>
      </c>
      <c r="J10" s="24">
        <v>1370</v>
      </c>
      <c r="K10" s="15">
        <v>203</v>
      </c>
      <c r="L10" s="24">
        <v>100</v>
      </c>
      <c r="M10" s="15">
        <v>95</v>
      </c>
      <c r="N10" s="46">
        <f t="shared" ref="N10:N13" si="9">J10+K10+L10</f>
        <v>1673</v>
      </c>
      <c r="O10" s="47">
        <v>110</v>
      </c>
      <c r="P10" s="15">
        <v>80</v>
      </c>
      <c r="Q10" s="15">
        <v>120</v>
      </c>
      <c r="R10" s="54" t="str">
        <f t="shared" si="3"/>
        <v>2800 - 2805</v>
      </c>
      <c r="S10" s="54" t="str">
        <f t="shared" si="4"/>
        <v>90 - 100</v>
      </c>
      <c r="T10" s="54" t="str">
        <f t="shared" si="6"/>
        <v>100 ↑</v>
      </c>
      <c r="U10" s="30">
        <v>15.7</v>
      </c>
      <c r="V10" s="30">
        <v>23.8</v>
      </c>
      <c r="W10" s="30">
        <v>302</v>
      </c>
      <c r="X10" s="30">
        <v>19</v>
      </c>
      <c r="Y10" s="30">
        <v>20</v>
      </c>
    </row>
    <row r="11" spans="1:27" s="21" customFormat="1" ht="21" customHeight="1">
      <c r="A11" s="43" t="s">
        <v>56</v>
      </c>
      <c r="B11" s="14" t="s">
        <v>57</v>
      </c>
      <c r="C11" s="15">
        <v>3032</v>
      </c>
      <c r="D11" s="15">
        <v>2657</v>
      </c>
      <c r="E11" s="15">
        <v>95</v>
      </c>
      <c r="F11" s="16">
        <f t="shared" si="5"/>
        <v>2965</v>
      </c>
      <c r="G11" s="15">
        <v>2972</v>
      </c>
      <c r="H11" s="15">
        <v>3002</v>
      </c>
      <c r="I11" s="15">
        <v>1892</v>
      </c>
      <c r="J11" s="24">
        <v>1494</v>
      </c>
      <c r="K11" s="15">
        <v>203</v>
      </c>
      <c r="L11" s="24">
        <v>100</v>
      </c>
      <c r="M11" s="15">
        <v>95</v>
      </c>
      <c r="N11" s="46">
        <f t="shared" si="9"/>
        <v>1797</v>
      </c>
      <c r="O11" s="47">
        <v>110</v>
      </c>
      <c r="P11" s="15">
        <v>80</v>
      </c>
      <c r="Q11" s="15">
        <v>120</v>
      </c>
      <c r="R11" s="54" t="str">
        <f t="shared" si="3"/>
        <v>3022 - 3027</v>
      </c>
      <c r="S11" s="54" t="str">
        <f t="shared" si="4"/>
        <v>90 - 100</v>
      </c>
      <c r="T11" s="54" t="str">
        <f t="shared" si="6"/>
        <v>100 ↑</v>
      </c>
      <c r="U11" s="30">
        <v>17.239999999999998</v>
      </c>
      <c r="V11" s="30">
        <v>26.16</v>
      </c>
      <c r="W11" s="30">
        <v>324.5</v>
      </c>
      <c r="X11" s="30">
        <v>19</v>
      </c>
      <c r="Y11" s="30">
        <v>19.5</v>
      </c>
    </row>
    <row r="12" spans="1:27" s="21" customFormat="1" ht="21" customHeight="1">
      <c r="A12" s="44" t="s">
        <v>58</v>
      </c>
      <c r="B12" s="17" t="s">
        <v>59</v>
      </c>
      <c r="C12" s="16">
        <v>2590</v>
      </c>
      <c r="D12" s="16">
        <v>2214</v>
      </c>
      <c r="E12" s="16">
        <v>95</v>
      </c>
      <c r="F12" s="16">
        <f t="shared" si="5"/>
        <v>2523</v>
      </c>
      <c r="G12" s="16">
        <v>2530</v>
      </c>
      <c r="H12" s="16">
        <f t="shared" si="0"/>
        <v>2560</v>
      </c>
      <c r="I12" s="16">
        <f t="shared" si="1"/>
        <v>1782</v>
      </c>
      <c r="J12" s="25">
        <v>1384</v>
      </c>
      <c r="K12" s="16">
        <v>203</v>
      </c>
      <c r="L12" s="25">
        <v>100</v>
      </c>
      <c r="M12" s="16">
        <v>95</v>
      </c>
      <c r="N12" s="26">
        <f t="shared" si="9"/>
        <v>1687</v>
      </c>
      <c r="O12" s="48">
        <v>110</v>
      </c>
      <c r="P12" s="16">
        <v>80</v>
      </c>
      <c r="Q12" s="16">
        <v>120</v>
      </c>
      <c r="R12" s="16" t="str">
        <f t="shared" si="3"/>
        <v>2580 - 2585</v>
      </c>
      <c r="S12" s="48" t="str">
        <f t="shared" si="4"/>
        <v>90 - 100</v>
      </c>
      <c r="T12" s="54" t="str">
        <f t="shared" si="6"/>
        <v>100 ↑</v>
      </c>
      <c r="U12" s="31">
        <v>14.5</v>
      </c>
      <c r="V12" s="32">
        <v>24.78</v>
      </c>
      <c r="W12" s="31">
        <v>279.5</v>
      </c>
      <c r="X12" s="31">
        <v>19.5</v>
      </c>
      <c r="Y12" s="31">
        <v>20.5</v>
      </c>
    </row>
    <row r="13" spans="1:27" s="21" customFormat="1" ht="21" customHeight="1">
      <c r="A13" s="44" t="s">
        <v>60</v>
      </c>
      <c r="B13" s="17" t="s">
        <v>61</v>
      </c>
      <c r="C13" s="16">
        <v>2960</v>
      </c>
      <c r="D13" s="16">
        <v>2585</v>
      </c>
      <c r="E13" s="16">
        <v>95</v>
      </c>
      <c r="F13" s="16">
        <f t="shared" si="5"/>
        <v>2893</v>
      </c>
      <c r="G13" s="16">
        <v>2900</v>
      </c>
      <c r="H13" s="16">
        <f t="shared" si="0"/>
        <v>2930</v>
      </c>
      <c r="I13" s="16">
        <f t="shared" si="1"/>
        <v>2013</v>
      </c>
      <c r="J13" s="25">
        <v>1615</v>
      </c>
      <c r="K13" s="16">
        <v>203</v>
      </c>
      <c r="L13" s="25">
        <v>100</v>
      </c>
      <c r="M13" s="16">
        <v>95</v>
      </c>
      <c r="N13" s="26">
        <f t="shared" si="9"/>
        <v>1918</v>
      </c>
      <c r="O13" s="48">
        <v>110</v>
      </c>
      <c r="P13" s="16">
        <v>80</v>
      </c>
      <c r="Q13" s="16">
        <v>120</v>
      </c>
      <c r="R13" s="16" t="str">
        <f t="shared" si="3"/>
        <v>2950 - 2955</v>
      </c>
      <c r="S13" s="48" t="str">
        <f t="shared" si="4"/>
        <v>90 - 100</v>
      </c>
      <c r="T13" s="54" t="str">
        <f t="shared" si="6"/>
        <v>100 ↑</v>
      </c>
      <c r="U13" s="33">
        <v>25.2</v>
      </c>
      <c r="V13" s="34">
        <v>27.26</v>
      </c>
      <c r="W13" s="33">
        <v>319</v>
      </c>
      <c r="X13" s="33">
        <v>19</v>
      </c>
      <c r="Y13" s="33">
        <v>20</v>
      </c>
    </row>
    <row r="14" spans="1:27" s="21" customFormat="1" ht="34">
      <c r="A14" s="63" t="s">
        <v>62</v>
      </c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18"/>
      <c r="S14" s="18"/>
      <c r="T14" s="18"/>
      <c r="U14" s="55" t="s">
        <v>63</v>
      </c>
      <c r="V14" s="55" t="s">
        <v>64</v>
      </c>
      <c r="W14" s="56" t="s">
        <v>65</v>
      </c>
      <c r="X14" s="56" t="s">
        <v>66</v>
      </c>
      <c r="Y14" s="56" t="s">
        <v>67</v>
      </c>
    </row>
    <row r="15" spans="1:27" s="21" customFormat="1" ht="21" customHeight="1">
      <c r="A15" s="43" t="str">
        <f t="shared" ref="A15:A21" si="10">A7</f>
        <v>ETB92HW2-E12</v>
      </c>
      <c r="B15" s="14" t="str">
        <f t="shared" ref="B15:B21" si="11">B7</f>
        <v>92"(16:9)</v>
      </c>
      <c r="C15" s="19">
        <f>C7/25.4</f>
        <v>94.763779527559095</v>
      </c>
      <c r="D15" s="19">
        <f>D7/25.4</f>
        <v>80.196850393700799</v>
      </c>
      <c r="E15" s="19">
        <f t="shared" ref="E15:Q15" si="12">E7/25.4</f>
        <v>3.7401574803149602</v>
      </c>
      <c r="F15" s="19">
        <f t="shared" si="12"/>
        <v>92.125984251968504</v>
      </c>
      <c r="G15" s="19">
        <f t="shared" si="12"/>
        <v>92.4015748031496</v>
      </c>
      <c r="H15" s="19">
        <f t="shared" si="12"/>
        <v>93.582677165354298</v>
      </c>
      <c r="I15" s="19">
        <f t="shared" si="12"/>
        <v>64.803149606299201</v>
      </c>
      <c r="J15" s="19">
        <f t="shared" si="12"/>
        <v>45.118110236220502</v>
      </c>
      <c r="K15" s="19">
        <f t="shared" si="12"/>
        <v>12.007874015748</v>
      </c>
      <c r="L15" s="19">
        <f t="shared" si="12"/>
        <v>3.9370078740157499</v>
      </c>
      <c r="M15" s="19">
        <f t="shared" si="12"/>
        <v>3.7401574803149602</v>
      </c>
      <c r="N15" s="19">
        <f t="shared" si="12"/>
        <v>61.062992125984302</v>
      </c>
      <c r="O15" s="19">
        <f t="shared" si="12"/>
        <v>4.3307086614173196</v>
      </c>
      <c r="P15" s="19">
        <f t="shared" si="12"/>
        <v>3.1496062992125999</v>
      </c>
      <c r="Q15" s="19">
        <f t="shared" si="12"/>
        <v>4.7244094488188999</v>
      </c>
      <c r="R15" s="57" t="str">
        <f>ROUND((C7-10)/25.4,2)&amp;" - "&amp;ROUND((C7-5)/25.4,2)</f>
        <v>94.37 - 94.57</v>
      </c>
      <c r="S15" s="58" t="str">
        <f t="shared" ref="S15:S21" si="13">ROUND((P7+10)/25.4,2)&amp;" - "&amp;ROUND((O7-10)/25.4,2)</f>
        <v>3.54 - 3.94</v>
      </c>
      <c r="T15" s="59" t="str">
        <f>ROUND(M15+0.2,2)&amp;" ↑"</f>
        <v>3.94 ↑</v>
      </c>
      <c r="U15" s="57">
        <f t="shared" ref="U15:U21" si="14">U7*2.20462</f>
        <v>30.093063000000001</v>
      </c>
      <c r="V15" s="57">
        <f t="shared" ref="V15:V21" si="15">V7*2.20462</f>
        <v>47.950485</v>
      </c>
      <c r="W15" s="57">
        <f t="shared" ref="W15:Y15" si="16">W7/2.54</f>
        <v>103.149606299213</v>
      </c>
      <c r="X15" s="57">
        <f t="shared" si="16"/>
        <v>7.4803149606299204</v>
      </c>
      <c r="Y15" s="57">
        <f t="shared" si="16"/>
        <v>7.6771653543307101</v>
      </c>
    </row>
    <row r="16" spans="1:27" s="21" customFormat="1" ht="21" customHeight="1">
      <c r="A16" s="43" t="str">
        <f t="shared" si="10"/>
        <v>ETB100HW2-E8</v>
      </c>
      <c r="B16" s="14" t="str">
        <f t="shared" si="11"/>
        <v>100"(16:9)</v>
      </c>
      <c r="C16" s="19">
        <f t="shared" ref="C16:Q19" si="17">C8/25.4</f>
        <v>101.96850393700799</v>
      </c>
      <c r="D16" s="19">
        <f t="shared" si="17"/>
        <v>87.165354330708695</v>
      </c>
      <c r="E16" s="19">
        <f t="shared" si="17"/>
        <v>3.7401574803149602</v>
      </c>
      <c r="F16" s="19">
        <f t="shared" si="17"/>
        <v>99.330708661417304</v>
      </c>
      <c r="G16" s="19">
        <f t="shared" si="17"/>
        <v>99.606299212598401</v>
      </c>
      <c r="H16" s="19">
        <f t="shared" si="17"/>
        <v>100.787401574803</v>
      </c>
      <c r="I16" s="19">
        <f t="shared" si="17"/>
        <v>64.685039370078698</v>
      </c>
      <c r="J16" s="19">
        <f t="shared" si="17"/>
        <v>49.015748031496102</v>
      </c>
      <c r="K16" s="19">
        <f t="shared" si="17"/>
        <v>7.9921259842519703</v>
      </c>
      <c r="L16" s="19">
        <f t="shared" si="17"/>
        <v>3.9370078740157499</v>
      </c>
      <c r="M16" s="19">
        <f t="shared" si="17"/>
        <v>3.7401574803149602</v>
      </c>
      <c r="N16" s="19">
        <f t="shared" si="17"/>
        <v>60.944881889763799</v>
      </c>
      <c r="O16" s="19">
        <f t="shared" si="17"/>
        <v>4.3307086614173196</v>
      </c>
      <c r="P16" s="19">
        <f t="shared" si="17"/>
        <v>3.1496062992125999</v>
      </c>
      <c r="Q16" s="19">
        <f t="shared" si="17"/>
        <v>4.7244094488188999</v>
      </c>
      <c r="R16" s="57" t="str">
        <f t="shared" ref="R16:R21" si="18">ROUND((C8-10)/25.4,2)&amp;" - "&amp;ROUND((C8-5)/25.4,2)</f>
        <v>101.57 - 101.77</v>
      </c>
      <c r="S16" s="58" t="str">
        <f t="shared" si="13"/>
        <v>3.54 - 3.94</v>
      </c>
      <c r="T16" s="59" t="str">
        <f t="shared" ref="T16:T21" si="19">ROUND(M16+0.2,2)&amp;" ↑"</f>
        <v>3.94 ↑</v>
      </c>
      <c r="U16" s="57">
        <f t="shared" si="14"/>
        <v>31.966989999999999</v>
      </c>
      <c r="V16" s="57">
        <f t="shared" si="15"/>
        <v>54.630483599999998</v>
      </c>
      <c r="W16" s="57">
        <f t="shared" ref="W16:W21" si="20">W8/2.54</f>
        <v>110.03937007874001</v>
      </c>
      <c r="X16" s="57">
        <f t="shared" ref="X16:X21" si="21">X8/2.54</f>
        <v>7.6771653543307101</v>
      </c>
      <c r="Y16" s="57">
        <f t="shared" ref="Y16:Y21" si="22">Y8/2.54</f>
        <v>8.0708661417322798</v>
      </c>
    </row>
    <row r="17" spans="1:25" s="21" customFormat="1" ht="21" customHeight="1">
      <c r="A17" s="43" t="str">
        <f t="shared" ref="A17:B19" si="23">A9</f>
        <v>ETB100HW2-E12</v>
      </c>
      <c r="B17" s="14" t="str">
        <f t="shared" si="23"/>
        <v>100"(16:9)</v>
      </c>
      <c r="C17" s="19">
        <f t="shared" si="17"/>
        <v>101.96850393700799</v>
      </c>
      <c r="D17" s="19">
        <f t="shared" si="17"/>
        <v>87.165354330708695</v>
      </c>
      <c r="E17" s="19">
        <f t="shared" si="17"/>
        <v>3.7401574803149602</v>
      </c>
      <c r="F17" s="19">
        <f t="shared" si="17"/>
        <v>99.330708661417304</v>
      </c>
      <c r="G17" s="19">
        <f t="shared" si="17"/>
        <v>99.606299212598401</v>
      </c>
      <c r="H17" s="19">
        <f t="shared" si="17"/>
        <v>100.787401574803</v>
      </c>
      <c r="I17" s="19">
        <f t="shared" si="17"/>
        <v>68.740157480315006</v>
      </c>
      <c r="J17" s="19">
        <f t="shared" si="17"/>
        <v>49.015748031496102</v>
      </c>
      <c r="K17" s="19">
        <f t="shared" si="17"/>
        <v>12.007874015748</v>
      </c>
      <c r="L17" s="19">
        <f t="shared" si="17"/>
        <v>3.9370078740157499</v>
      </c>
      <c r="M17" s="19">
        <f t="shared" si="17"/>
        <v>3.7401574803149602</v>
      </c>
      <c r="N17" s="19">
        <f t="shared" si="17"/>
        <v>64.960629921259894</v>
      </c>
      <c r="O17" s="19">
        <f t="shared" si="17"/>
        <v>4.3307086614173196</v>
      </c>
      <c r="P17" s="19">
        <f t="shared" si="17"/>
        <v>3.1496062992125999</v>
      </c>
      <c r="Q17" s="19">
        <f t="shared" si="17"/>
        <v>4.7244094488188999</v>
      </c>
      <c r="R17" s="57" t="str">
        <f t="shared" si="18"/>
        <v>101.57 - 101.77</v>
      </c>
      <c r="S17" s="58" t="str">
        <f t="shared" si="13"/>
        <v>3.54 - 3.94</v>
      </c>
      <c r="T17" s="59" t="str">
        <f t="shared" si="19"/>
        <v>3.94 ↑</v>
      </c>
      <c r="U17" s="57">
        <f t="shared" si="14"/>
        <v>32.407913999999998</v>
      </c>
      <c r="V17" s="57">
        <f t="shared" si="15"/>
        <v>50.375566999999997</v>
      </c>
      <c r="W17" s="57">
        <f t="shared" si="20"/>
        <v>110.236220472441</v>
      </c>
      <c r="X17" s="57">
        <f t="shared" si="21"/>
        <v>7.4803149606299204</v>
      </c>
      <c r="Y17" s="57">
        <f t="shared" si="22"/>
        <v>7.8740157480314998</v>
      </c>
    </row>
    <row r="18" spans="1:25" s="21" customFormat="1" ht="21" customHeight="1">
      <c r="A18" s="43" t="str">
        <f t="shared" si="23"/>
        <v>ETB110HW2-E8</v>
      </c>
      <c r="B18" s="14" t="str">
        <f t="shared" si="23"/>
        <v>110"(16:9)</v>
      </c>
      <c r="C18" s="19">
        <f t="shared" si="17"/>
        <v>110.629921259843</v>
      </c>
      <c r="D18" s="19">
        <f t="shared" si="17"/>
        <v>95.866141732283495</v>
      </c>
      <c r="E18" s="19">
        <f t="shared" si="17"/>
        <v>3.7401574803149602</v>
      </c>
      <c r="F18" s="19">
        <f t="shared" si="17"/>
        <v>107.992125984252</v>
      </c>
      <c r="G18" s="19">
        <f t="shared" si="17"/>
        <v>108.267716535433</v>
      </c>
      <c r="H18" s="19">
        <f t="shared" si="17"/>
        <v>109.44881889763801</v>
      </c>
      <c r="I18" s="19">
        <f t="shared" si="17"/>
        <v>69.606299212598401</v>
      </c>
      <c r="J18" s="19">
        <f t="shared" si="17"/>
        <v>53.937007874015698</v>
      </c>
      <c r="K18" s="19">
        <f t="shared" si="17"/>
        <v>7.9921259842519703</v>
      </c>
      <c r="L18" s="19">
        <f t="shared" si="17"/>
        <v>3.9370078740157499</v>
      </c>
      <c r="M18" s="19">
        <f t="shared" si="17"/>
        <v>3.7401574803149602</v>
      </c>
      <c r="N18" s="19">
        <f t="shared" si="17"/>
        <v>65.866141732283495</v>
      </c>
      <c r="O18" s="19">
        <f t="shared" si="17"/>
        <v>4.3307086614173196</v>
      </c>
      <c r="P18" s="19">
        <f t="shared" si="17"/>
        <v>3.1496062992125999</v>
      </c>
      <c r="Q18" s="19">
        <f t="shared" si="17"/>
        <v>4.7244094488188999</v>
      </c>
      <c r="R18" s="57" t="str">
        <f t="shared" si="18"/>
        <v>110.24 - 110.43</v>
      </c>
      <c r="S18" s="58" t="str">
        <f t="shared" si="13"/>
        <v>3.54 - 3.94</v>
      </c>
      <c r="T18" s="59" t="str">
        <f t="shared" si="19"/>
        <v>3.94 ↑</v>
      </c>
      <c r="U18" s="57">
        <f t="shared" si="14"/>
        <v>34.612533999999997</v>
      </c>
      <c r="V18" s="57">
        <f t="shared" si="15"/>
        <v>52.469956000000003</v>
      </c>
      <c r="W18" s="57">
        <f t="shared" si="20"/>
        <v>118.897637795276</v>
      </c>
      <c r="X18" s="57">
        <f t="shared" si="21"/>
        <v>7.4803149606299204</v>
      </c>
      <c r="Y18" s="57">
        <f t="shared" si="22"/>
        <v>7.8740157480314998</v>
      </c>
    </row>
    <row r="19" spans="1:25" s="21" customFormat="1" ht="21" customHeight="1">
      <c r="A19" s="43" t="str">
        <f t="shared" si="23"/>
        <v>ETB120HW2-E8</v>
      </c>
      <c r="B19" s="14" t="str">
        <f t="shared" si="23"/>
        <v>120"(16:9)</v>
      </c>
      <c r="C19" s="19">
        <f t="shared" si="17"/>
        <v>119.370078740157</v>
      </c>
      <c r="D19" s="19">
        <f t="shared" si="17"/>
        <v>104.606299212598</v>
      </c>
      <c r="E19" s="19">
        <f t="shared" si="17"/>
        <v>3.7401574803149602</v>
      </c>
      <c r="F19" s="19">
        <f t="shared" si="17"/>
        <v>116.732283464567</v>
      </c>
      <c r="G19" s="19">
        <f t="shared" si="17"/>
        <v>117.007874015748</v>
      </c>
      <c r="H19" s="19">
        <f t="shared" si="17"/>
        <v>118.188976377953</v>
      </c>
      <c r="I19" s="19">
        <f t="shared" si="17"/>
        <v>74.488188976377998</v>
      </c>
      <c r="J19" s="19">
        <f t="shared" si="17"/>
        <v>58.818897637795303</v>
      </c>
      <c r="K19" s="19">
        <f t="shared" si="17"/>
        <v>7.9921259842519703</v>
      </c>
      <c r="L19" s="19">
        <f t="shared" si="17"/>
        <v>3.9370078740157499</v>
      </c>
      <c r="M19" s="19">
        <f t="shared" si="17"/>
        <v>3.7401574803149602</v>
      </c>
      <c r="N19" s="19">
        <f t="shared" si="17"/>
        <v>70.748031496063007</v>
      </c>
      <c r="O19" s="19">
        <f t="shared" si="17"/>
        <v>4.3307086614173196</v>
      </c>
      <c r="P19" s="19">
        <f t="shared" si="17"/>
        <v>3.1496062992125999</v>
      </c>
      <c r="Q19" s="19">
        <f t="shared" si="17"/>
        <v>4.7244094488188999</v>
      </c>
      <c r="R19" s="57" t="str">
        <f t="shared" si="18"/>
        <v>118.98 - 119.17</v>
      </c>
      <c r="S19" s="58" t="str">
        <f t="shared" si="13"/>
        <v>3.54 - 3.94</v>
      </c>
      <c r="T19" s="59" t="str">
        <f t="shared" si="19"/>
        <v>3.94 ↑</v>
      </c>
      <c r="U19" s="57">
        <f t="shared" si="14"/>
        <v>38.007648799999998</v>
      </c>
      <c r="V19" s="57">
        <f t="shared" si="15"/>
        <v>57.672859199999998</v>
      </c>
      <c r="W19" s="57">
        <f t="shared" si="20"/>
        <v>127.75590551181099</v>
      </c>
      <c r="X19" s="57">
        <f t="shared" si="21"/>
        <v>7.4803149606299204</v>
      </c>
      <c r="Y19" s="57">
        <f t="shared" si="22"/>
        <v>7.6771653543307101</v>
      </c>
    </row>
    <row r="20" spans="1:25" s="21" customFormat="1" ht="21" customHeight="1">
      <c r="A20" s="43" t="str">
        <f t="shared" si="10"/>
        <v>ETB103XW2-E8</v>
      </c>
      <c r="B20" s="14" t="str">
        <f t="shared" si="11"/>
        <v>103"(16:10)</v>
      </c>
      <c r="C20" s="19">
        <f t="shared" ref="C20:Q20" si="24">C12/25.4</f>
        <v>101.96850393700799</v>
      </c>
      <c r="D20" s="19">
        <f t="shared" si="24"/>
        <v>87.165354330708695</v>
      </c>
      <c r="E20" s="19">
        <f t="shared" si="24"/>
        <v>3.7401574803149602</v>
      </c>
      <c r="F20" s="19">
        <f t="shared" si="24"/>
        <v>99.330708661417304</v>
      </c>
      <c r="G20" s="19">
        <f t="shared" si="24"/>
        <v>99.606299212598401</v>
      </c>
      <c r="H20" s="19">
        <f t="shared" si="24"/>
        <v>100.787401574803</v>
      </c>
      <c r="I20" s="19">
        <f t="shared" si="24"/>
        <v>70.157480314960594</v>
      </c>
      <c r="J20" s="19">
        <f t="shared" si="24"/>
        <v>54.488188976377998</v>
      </c>
      <c r="K20" s="19">
        <f t="shared" si="24"/>
        <v>7.9921259842519703</v>
      </c>
      <c r="L20" s="19">
        <f t="shared" si="24"/>
        <v>3.9370078740157499</v>
      </c>
      <c r="M20" s="19">
        <f t="shared" si="24"/>
        <v>3.7401574803149602</v>
      </c>
      <c r="N20" s="19">
        <f t="shared" si="24"/>
        <v>66.417322834645702</v>
      </c>
      <c r="O20" s="19">
        <f t="shared" si="24"/>
        <v>4.3307086614173196</v>
      </c>
      <c r="P20" s="19">
        <f t="shared" si="24"/>
        <v>3.1496062992125999</v>
      </c>
      <c r="Q20" s="19">
        <f t="shared" si="24"/>
        <v>4.7244094488188999</v>
      </c>
      <c r="R20" s="57" t="str">
        <f t="shared" si="18"/>
        <v>101.57 - 101.77</v>
      </c>
      <c r="S20" s="58" t="str">
        <f t="shared" si="13"/>
        <v>3.54 - 3.94</v>
      </c>
      <c r="T20" s="59" t="str">
        <f t="shared" si="19"/>
        <v>3.94 ↑</v>
      </c>
      <c r="U20" s="57">
        <f t="shared" si="14"/>
        <v>31.966989999999999</v>
      </c>
      <c r="V20" s="57">
        <f t="shared" si="15"/>
        <v>54.630483599999998</v>
      </c>
      <c r="W20" s="57">
        <f t="shared" si="20"/>
        <v>110.03937007874001</v>
      </c>
      <c r="X20" s="57">
        <f t="shared" si="21"/>
        <v>7.6771653543307101</v>
      </c>
      <c r="Y20" s="57">
        <f t="shared" si="22"/>
        <v>8.0708661417322798</v>
      </c>
    </row>
    <row r="21" spans="1:25" s="21" customFormat="1" ht="21" customHeight="1">
      <c r="A21" s="43" t="str">
        <f t="shared" si="10"/>
        <v>ETB120XW2-E8</v>
      </c>
      <c r="B21" s="14" t="str">
        <f t="shared" si="11"/>
        <v>120"(16:10)</v>
      </c>
      <c r="C21" s="19">
        <f t="shared" ref="C21:Q21" si="25">C13/25.4</f>
        <v>116.53543307086601</v>
      </c>
      <c r="D21" s="19">
        <f t="shared" si="25"/>
        <v>101.771653543307</v>
      </c>
      <c r="E21" s="19">
        <f t="shared" si="25"/>
        <v>3.7401574803149602</v>
      </c>
      <c r="F21" s="19">
        <f t="shared" si="25"/>
        <v>113.897637795276</v>
      </c>
      <c r="G21" s="19">
        <f t="shared" si="25"/>
        <v>114.17322834645699</v>
      </c>
      <c r="H21" s="19">
        <f t="shared" si="25"/>
        <v>115.354330708661</v>
      </c>
      <c r="I21" s="19">
        <f t="shared" si="25"/>
        <v>79.251968503936993</v>
      </c>
      <c r="J21" s="19">
        <f t="shared" si="25"/>
        <v>63.582677165354298</v>
      </c>
      <c r="K21" s="19">
        <f t="shared" si="25"/>
        <v>7.9921259842519703</v>
      </c>
      <c r="L21" s="19">
        <f t="shared" si="25"/>
        <v>3.9370078740157499</v>
      </c>
      <c r="M21" s="19">
        <f t="shared" si="25"/>
        <v>3.7401574803149602</v>
      </c>
      <c r="N21" s="19">
        <f t="shared" si="25"/>
        <v>75.511811023622002</v>
      </c>
      <c r="O21" s="19">
        <f t="shared" si="25"/>
        <v>4.3307086614173196</v>
      </c>
      <c r="P21" s="19">
        <f t="shared" si="25"/>
        <v>3.1496062992125999</v>
      </c>
      <c r="Q21" s="19">
        <f t="shared" si="25"/>
        <v>4.7244094488188999</v>
      </c>
      <c r="R21" s="57" t="str">
        <f t="shared" si="18"/>
        <v>116.14 - 116.34</v>
      </c>
      <c r="S21" s="58" t="str">
        <f t="shared" si="13"/>
        <v>3.54 - 3.94</v>
      </c>
      <c r="T21" s="59" t="str">
        <f t="shared" si="19"/>
        <v>3.94 ↑</v>
      </c>
      <c r="U21" s="57">
        <f t="shared" si="14"/>
        <v>55.556424</v>
      </c>
      <c r="V21" s="57">
        <f t="shared" si="15"/>
        <v>60.097941200000001</v>
      </c>
      <c r="W21" s="57">
        <f t="shared" si="20"/>
        <v>125.590551181102</v>
      </c>
      <c r="X21" s="57">
        <f t="shared" si="21"/>
        <v>7.4803149606299204</v>
      </c>
      <c r="Y21" s="57">
        <f t="shared" si="22"/>
        <v>7.8740157480314998</v>
      </c>
    </row>
    <row r="22" spans="1:25">
      <c r="A22" s="45" t="s">
        <v>68</v>
      </c>
    </row>
  </sheetData>
  <mergeCells count="4">
    <mergeCell ref="A1:S1"/>
    <mergeCell ref="A4:Q4"/>
    <mergeCell ref="T4:Y4"/>
    <mergeCell ref="A14:Q14"/>
  </mergeCells>
  <pageMargins left="0.74803149606299202" right="0.74803149606299202" top="0.98425196850393704" bottom="0.98425196850393704" header="0.511811023622047" footer="0.511811023622047"/>
  <pageSetup paperSize="9" scale="85" orientation="landscape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89"/>
  <sheetViews>
    <sheetView zoomScale="85" zoomScaleNormal="85" workbookViewId="0">
      <selection activeCell="B4" sqref="B4"/>
    </sheetView>
  </sheetViews>
  <sheetFormatPr baseColWidth="10" defaultColWidth="9" defaultRowHeight="16"/>
  <cols>
    <col min="1" max="1" width="17.1640625" style="1" customWidth="1"/>
    <col min="2" max="2" width="12.83203125" style="1" customWidth="1"/>
    <col min="3" max="3" width="9.33203125" style="1" customWidth="1"/>
    <col min="4" max="4" width="8" style="1" customWidth="1"/>
    <col min="5" max="5" width="12" style="1" customWidth="1"/>
    <col min="6" max="6" width="13.6640625" style="1" customWidth="1"/>
    <col min="7" max="7" width="10.33203125" style="1" customWidth="1"/>
    <col min="8" max="8" width="17" style="1" customWidth="1"/>
    <col min="9" max="9" width="18" style="1" customWidth="1"/>
    <col min="10" max="10" width="7.83203125" style="1" customWidth="1"/>
    <col min="11" max="11" width="14.1640625" style="1" customWidth="1"/>
    <col min="12" max="12" width="17" style="1" customWidth="1"/>
    <col min="13" max="13" width="9" style="1" customWidth="1"/>
    <col min="14" max="14" width="11" style="1" customWidth="1"/>
    <col min="15" max="15" width="11.83203125" style="1" customWidth="1"/>
    <col min="16" max="16" width="15" style="1" customWidth="1"/>
    <col min="17" max="17" width="18.33203125" style="1" customWidth="1"/>
    <col min="18" max="18" width="17.1640625" style="1" customWidth="1"/>
    <col min="19" max="19" width="18.1640625" style="1" customWidth="1"/>
    <col min="20" max="16384" width="9" style="1"/>
  </cols>
  <sheetData>
    <row r="1" spans="1:24" ht="20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spans="1:24" ht="20">
      <c r="A2" s="3" t="s">
        <v>69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24" ht="20">
      <c r="A3" s="4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24" ht="31.25" customHeight="1">
      <c r="A4" s="5" t="s">
        <v>3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27"/>
    </row>
    <row r="5" spans="1:24" ht="95">
      <c r="A5" s="7" t="s">
        <v>4</v>
      </c>
      <c r="B5" s="8" t="s">
        <v>70</v>
      </c>
      <c r="C5" s="8" t="s">
        <v>6</v>
      </c>
      <c r="D5" s="8" t="s">
        <v>71</v>
      </c>
      <c r="E5" s="8" t="s">
        <v>8</v>
      </c>
      <c r="F5" s="9" t="s">
        <v>9</v>
      </c>
      <c r="G5" s="10" t="s">
        <v>10</v>
      </c>
      <c r="H5" s="10" t="s">
        <v>72</v>
      </c>
      <c r="I5" s="22" t="s">
        <v>73</v>
      </c>
      <c r="J5" s="22" t="s">
        <v>74</v>
      </c>
      <c r="K5" s="22" t="s">
        <v>14</v>
      </c>
      <c r="L5" s="22" t="s">
        <v>75</v>
      </c>
      <c r="M5" s="22" t="s">
        <v>16</v>
      </c>
      <c r="N5" s="22" t="s">
        <v>17</v>
      </c>
      <c r="O5" s="22" t="s">
        <v>76</v>
      </c>
      <c r="P5" s="10" t="s">
        <v>77</v>
      </c>
      <c r="Q5" s="10" t="s">
        <v>78</v>
      </c>
      <c r="R5" s="10" t="s">
        <v>79</v>
      </c>
      <c r="S5" s="10" t="s">
        <v>80</v>
      </c>
      <c r="T5" s="28" t="s">
        <v>24</v>
      </c>
      <c r="U5" s="28" t="s">
        <v>25</v>
      </c>
      <c r="V5" s="29" t="s">
        <v>26</v>
      </c>
      <c r="W5" s="29" t="s">
        <v>27</v>
      </c>
      <c r="X5" s="29" t="s">
        <v>28</v>
      </c>
    </row>
    <row r="6" spans="1:24" ht="57">
      <c r="A6" s="11" t="s">
        <v>29</v>
      </c>
      <c r="B6" s="11" t="s">
        <v>81</v>
      </c>
      <c r="C6" s="12" t="s">
        <v>31</v>
      </c>
      <c r="D6" s="13" t="s">
        <v>82</v>
      </c>
      <c r="E6" s="13" t="s">
        <v>33</v>
      </c>
      <c r="F6" s="13" t="s">
        <v>34</v>
      </c>
      <c r="G6" s="13" t="s">
        <v>83</v>
      </c>
      <c r="H6" s="13" t="s">
        <v>84</v>
      </c>
      <c r="I6" s="13" t="s">
        <v>85</v>
      </c>
      <c r="J6" s="13" t="s">
        <v>86</v>
      </c>
      <c r="K6" s="13" t="s">
        <v>39</v>
      </c>
      <c r="L6" s="13" t="s">
        <v>40</v>
      </c>
      <c r="M6" s="13" t="s">
        <v>87</v>
      </c>
      <c r="N6" s="13" t="s">
        <v>42</v>
      </c>
      <c r="O6" s="23" t="s">
        <v>88</v>
      </c>
      <c r="P6" s="23" t="s">
        <v>89</v>
      </c>
      <c r="Q6" s="23" t="s">
        <v>90</v>
      </c>
      <c r="R6" s="23" t="s">
        <v>91</v>
      </c>
      <c r="S6" s="23" t="s">
        <v>92</v>
      </c>
      <c r="T6" s="28" t="s">
        <v>24</v>
      </c>
      <c r="U6" s="28" t="s">
        <v>25</v>
      </c>
      <c r="V6" s="29" t="s">
        <v>26</v>
      </c>
      <c r="W6" s="29" t="s">
        <v>27</v>
      </c>
      <c r="X6" s="29" t="s">
        <v>28</v>
      </c>
    </row>
    <row r="7" spans="1:24" ht="21" customHeight="1">
      <c r="A7" s="14" t="s">
        <v>49</v>
      </c>
      <c r="B7" s="14" t="s">
        <v>50</v>
      </c>
      <c r="C7" s="15">
        <v>2407</v>
      </c>
      <c r="D7" s="15">
        <v>2037</v>
      </c>
      <c r="E7" s="15">
        <v>95</v>
      </c>
      <c r="F7" s="16">
        <f>G7-7</f>
        <v>2340</v>
      </c>
      <c r="G7" s="15">
        <v>2347</v>
      </c>
      <c r="H7" s="15">
        <f>G7+30</f>
        <v>2377</v>
      </c>
      <c r="I7" s="24">
        <f>M7+N7+P7</f>
        <v>2571</v>
      </c>
      <c r="J7" s="24">
        <v>1146</v>
      </c>
      <c r="K7" s="15">
        <v>305</v>
      </c>
      <c r="L7" s="24">
        <v>100</v>
      </c>
      <c r="M7" s="15">
        <v>95</v>
      </c>
      <c r="N7" s="24">
        <f>J7+K7+L7</f>
        <v>1551</v>
      </c>
      <c r="O7" s="15">
        <v>80</v>
      </c>
      <c r="P7" s="15">
        <v>925</v>
      </c>
      <c r="Q7" s="15">
        <v>145</v>
      </c>
      <c r="R7" s="15">
        <v>180</v>
      </c>
      <c r="S7" s="15">
        <v>50</v>
      </c>
      <c r="T7" s="30">
        <v>13.65</v>
      </c>
      <c r="U7" s="30">
        <v>21.75</v>
      </c>
      <c r="V7" s="30">
        <v>262</v>
      </c>
      <c r="W7" s="30">
        <v>19</v>
      </c>
      <c r="X7" s="30">
        <v>19.5</v>
      </c>
    </row>
    <row r="8" spans="1:24" ht="21" customHeight="1">
      <c r="A8" s="14" t="s">
        <v>51</v>
      </c>
      <c r="B8" s="14" t="s">
        <v>93</v>
      </c>
      <c r="C8" s="15">
        <v>2590</v>
      </c>
      <c r="D8" s="15">
        <v>2214</v>
      </c>
      <c r="E8" s="15">
        <v>95</v>
      </c>
      <c r="F8" s="16">
        <f t="shared" ref="F8:F13" si="0">G8-7</f>
        <v>2523</v>
      </c>
      <c r="G8" s="15">
        <v>2530</v>
      </c>
      <c r="H8" s="15">
        <v>2560</v>
      </c>
      <c r="I8" s="24">
        <v>2568</v>
      </c>
      <c r="J8" s="24">
        <v>1245</v>
      </c>
      <c r="K8" s="15">
        <v>203</v>
      </c>
      <c r="L8" s="24">
        <v>100</v>
      </c>
      <c r="M8" s="15">
        <v>95</v>
      </c>
      <c r="N8" s="24">
        <v>1548</v>
      </c>
      <c r="O8" s="15">
        <v>80</v>
      </c>
      <c r="P8" s="15">
        <v>925</v>
      </c>
      <c r="Q8" s="15">
        <v>145</v>
      </c>
      <c r="R8" s="15">
        <v>180</v>
      </c>
      <c r="S8" s="15">
        <v>50</v>
      </c>
      <c r="T8" s="30">
        <v>14.5</v>
      </c>
      <c r="U8" s="30">
        <v>24.78</v>
      </c>
      <c r="V8" s="30">
        <v>279.5</v>
      </c>
      <c r="W8" s="30">
        <v>19.5</v>
      </c>
      <c r="X8" s="30">
        <v>20.5</v>
      </c>
    </row>
    <row r="9" spans="1:24" ht="21" customHeight="1">
      <c r="A9" s="14" t="s">
        <v>53</v>
      </c>
      <c r="B9" s="14" t="s">
        <v>52</v>
      </c>
      <c r="C9" s="15">
        <v>2590</v>
      </c>
      <c r="D9" s="15">
        <v>2214</v>
      </c>
      <c r="E9" s="15">
        <v>95</v>
      </c>
      <c r="F9" s="16">
        <f t="shared" si="0"/>
        <v>2523</v>
      </c>
      <c r="G9" s="15">
        <v>2530</v>
      </c>
      <c r="H9" s="15">
        <v>2560</v>
      </c>
      <c r="I9" s="24">
        <v>2670</v>
      </c>
      <c r="J9" s="24">
        <v>1245</v>
      </c>
      <c r="K9" s="15">
        <v>305</v>
      </c>
      <c r="L9" s="24">
        <v>100</v>
      </c>
      <c r="M9" s="15">
        <v>95</v>
      </c>
      <c r="N9" s="24">
        <v>1650</v>
      </c>
      <c r="O9" s="15">
        <v>80</v>
      </c>
      <c r="P9" s="15">
        <v>925</v>
      </c>
      <c r="Q9" s="15">
        <v>145</v>
      </c>
      <c r="R9" s="15">
        <v>180</v>
      </c>
      <c r="S9" s="15">
        <v>50</v>
      </c>
      <c r="T9" s="30">
        <v>14.7</v>
      </c>
      <c r="U9" s="30">
        <v>22.85</v>
      </c>
      <c r="V9" s="30">
        <v>280</v>
      </c>
      <c r="W9" s="30">
        <v>19</v>
      </c>
      <c r="X9" s="30">
        <v>20</v>
      </c>
    </row>
    <row r="10" spans="1:24" ht="21" customHeight="1">
      <c r="A10" s="14" t="s">
        <v>54</v>
      </c>
      <c r="B10" s="14" t="s">
        <v>55</v>
      </c>
      <c r="C10" s="15">
        <v>2810</v>
      </c>
      <c r="D10" s="15">
        <v>2435</v>
      </c>
      <c r="E10" s="15">
        <v>95</v>
      </c>
      <c r="F10" s="16">
        <f t="shared" si="0"/>
        <v>2743</v>
      </c>
      <c r="G10" s="15">
        <v>2750</v>
      </c>
      <c r="H10" s="15">
        <v>2780</v>
      </c>
      <c r="I10" s="24">
        <v>2693</v>
      </c>
      <c r="J10" s="24">
        <v>1370</v>
      </c>
      <c r="K10" s="15">
        <v>203</v>
      </c>
      <c r="L10" s="24">
        <v>100</v>
      </c>
      <c r="M10" s="15">
        <v>95</v>
      </c>
      <c r="N10" s="24">
        <v>1673</v>
      </c>
      <c r="O10" s="15">
        <v>80</v>
      </c>
      <c r="P10" s="15">
        <v>925</v>
      </c>
      <c r="Q10" s="15">
        <v>145</v>
      </c>
      <c r="R10" s="15">
        <v>180</v>
      </c>
      <c r="S10" s="15">
        <v>50</v>
      </c>
      <c r="T10" s="30">
        <v>15.7</v>
      </c>
      <c r="U10" s="30">
        <v>23.8</v>
      </c>
      <c r="V10" s="30">
        <v>302</v>
      </c>
      <c r="W10" s="30">
        <v>19</v>
      </c>
      <c r="X10" s="30">
        <v>20</v>
      </c>
    </row>
    <row r="11" spans="1:24" ht="21" customHeight="1">
      <c r="A11" s="14" t="s">
        <v>56</v>
      </c>
      <c r="B11" s="14" t="s">
        <v>94</v>
      </c>
      <c r="C11" s="15">
        <v>3032</v>
      </c>
      <c r="D11" s="15">
        <v>2657</v>
      </c>
      <c r="E11" s="15">
        <v>95</v>
      </c>
      <c r="F11" s="16">
        <f t="shared" si="0"/>
        <v>2965</v>
      </c>
      <c r="G11" s="15">
        <v>2972</v>
      </c>
      <c r="H11" s="15">
        <v>3002</v>
      </c>
      <c r="I11" s="24">
        <v>2817</v>
      </c>
      <c r="J11" s="24">
        <v>1494</v>
      </c>
      <c r="K11" s="15">
        <v>203</v>
      </c>
      <c r="L11" s="24">
        <v>100</v>
      </c>
      <c r="M11" s="15">
        <v>95</v>
      </c>
      <c r="N11" s="24">
        <v>1797</v>
      </c>
      <c r="O11" s="15">
        <v>80</v>
      </c>
      <c r="P11" s="15">
        <v>925</v>
      </c>
      <c r="Q11" s="15">
        <v>145</v>
      </c>
      <c r="R11" s="15">
        <v>180</v>
      </c>
      <c r="S11" s="15">
        <v>50</v>
      </c>
      <c r="T11" s="30">
        <v>17.239999999999998</v>
      </c>
      <c r="U11" s="30">
        <v>26.16</v>
      </c>
      <c r="V11" s="30">
        <v>324.5</v>
      </c>
      <c r="W11" s="30">
        <v>19</v>
      </c>
      <c r="X11" s="30">
        <v>19.5</v>
      </c>
    </row>
    <row r="12" spans="1:24" ht="21" customHeight="1">
      <c r="A12" s="17" t="s">
        <v>58</v>
      </c>
      <c r="B12" s="17" t="s">
        <v>59</v>
      </c>
      <c r="C12" s="16">
        <v>2590</v>
      </c>
      <c r="D12" s="16">
        <v>2214</v>
      </c>
      <c r="E12" s="16">
        <v>95</v>
      </c>
      <c r="F12" s="16">
        <f t="shared" si="0"/>
        <v>2523</v>
      </c>
      <c r="G12" s="16">
        <v>2530</v>
      </c>
      <c r="H12" s="16">
        <f>G12+30</f>
        <v>2560</v>
      </c>
      <c r="I12" s="16">
        <f>M12+N12</f>
        <v>1782</v>
      </c>
      <c r="J12" s="25">
        <v>1384</v>
      </c>
      <c r="K12" s="16">
        <v>203</v>
      </c>
      <c r="L12" s="25">
        <v>100</v>
      </c>
      <c r="M12" s="16">
        <v>95</v>
      </c>
      <c r="N12" s="26">
        <f>J12+K12+L12</f>
        <v>1687</v>
      </c>
      <c r="O12" s="16">
        <v>80</v>
      </c>
      <c r="P12" s="15">
        <v>925</v>
      </c>
      <c r="Q12" s="15">
        <v>145</v>
      </c>
      <c r="R12" s="15">
        <v>180</v>
      </c>
      <c r="S12" s="15">
        <v>50</v>
      </c>
      <c r="T12" s="31">
        <v>14.5</v>
      </c>
      <c r="U12" s="32">
        <v>24.78</v>
      </c>
      <c r="V12" s="31">
        <v>279.5</v>
      </c>
      <c r="W12" s="31">
        <v>19.5</v>
      </c>
      <c r="X12" s="31">
        <v>20.5</v>
      </c>
    </row>
    <row r="13" spans="1:24" ht="21" customHeight="1">
      <c r="A13" s="17" t="s">
        <v>60</v>
      </c>
      <c r="B13" s="17" t="s">
        <v>61</v>
      </c>
      <c r="C13" s="16">
        <v>2960</v>
      </c>
      <c r="D13" s="16">
        <v>2585</v>
      </c>
      <c r="E13" s="16">
        <v>95</v>
      </c>
      <c r="F13" s="16">
        <f t="shared" si="0"/>
        <v>2893</v>
      </c>
      <c r="G13" s="16">
        <v>2900</v>
      </c>
      <c r="H13" s="16">
        <f>G13+30</f>
        <v>2930</v>
      </c>
      <c r="I13" s="16">
        <f>M13+N13</f>
        <v>2013</v>
      </c>
      <c r="J13" s="25">
        <v>1615</v>
      </c>
      <c r="K13" s="16">
        <v>203</v>
      </c>
      <c r="L13" s="25">
        <v>100</v>
      </c>
      <c r="M13" s="16">
        <v>95</v>
      </c>
      <c r="N13" s="26">
        <f>J13+K13+L13</f>
        <v>1918</v>
      </c>
      <c r="O13" s="16">
        <v>80</v>
      </c>
      <c r="P13" s="15">
        <v>925</v>
      </c>
      <c r="Q13" s="15">
        <v>145</v>
      </c>
      <c r="R13" s="15">
        <v>180</v>
      </c>
      <c r="S13" s="15">
        <v>50</v>
      </c>
      <c r="T13" s="33">
        <v>25.2</v>
      </c>
      <c r="U13" s="34">
        <v>27.26</v>
      </c>
      <c r="V13" s="33">
        <v>319</v>
      </c>
      <c r="W13" s="33">
        <v>19</v>
      </c>
      <c r="X13" s="33">
        <v>20</v>
      </c>
    </row>
    <row r="14" spans="1:24" ht="34">
      <c r="A14" s="61" t="s">
        <v>62</v>
      </c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35" t="s">
        <v>63</v>
      </c>
      <c r="U14" s="35" t="s">
        <v>64</v>
      </c>
      <c r="V14" s="36" t="s">
        <v>65</v>
      </c>
      <c r="W14" s="36" t="s">
        <v>66</v>
      </c>
      <c r="X14" s="36" t="s">
        <v>67</v>
      </c>
    </row>
    <row r="15" spans="1:24" ht="22.5" customHeight="1">
      <c r="A15" s="14" t="str">
        <f t="shared" ref="A15:A21" si="1">A7</f>
        <v>ETB92HW2-E12</v>
      </c>
      <c r="B15" s="14" t="str">
        <f t="shared" ref="B15:B21" si="2">B7</f>
        <v>92"(16:9)</v>
      </c>
      <c r="C15" s="19">
        <f t="shared" ref="C15:S19" si="3">C7/25.4</f>
        <v>94.763779527559095</v>
      </c>
      <c r="D15" s="19">
        <f t="shared" si="3"/>
        <v>80.196850393700799</v>
      </c>
      <c r="E15" s="19">
        <f t="shared" si="3"/>
        <v>3.7401574803149602</v>
      </c>
      <c r="F15" s="19">
        <f t="shared" si="3"/>
        <v>92.125984251968504</v>
      </c>
      <c r="G15" s="19">
        <f t="shared" si="3"/>
        <v>92.4015748031496</v>
      </c>
      <c r="H15" s="19">
        <f t="shared" si="3"/>
        <v>93.582677165354298</v>
      </c>
      <c r="I15" s="19">
        <f t="shared" si="3"/>
        <v>101.220472440945</v>
      </c>
      <c r="J15" s="19">
        <f t="shared" si="3"/>
        <v>45.118110236220502</v>
      </c>
      <c r="K15" s="19">
        <f t="shared" si="3"/>
        <v>12.007874015748</v>
      </c>
      <c r="L15" s="19">
        <f t="shared" si="3"/>
        <v>3.9370078740157499</v>
      </c>
      <c r="M15" s="19">
        <f t="shared" si="3"/>
        <v>3.7401574803149602</v>
      </c>
      <c r="N15" s="19">
        <f t="shared" si="3"/>
        <v>61.062992125984302</v>
      </c>
      <c r="O15" s="19">
        <f t="shared" si="3"/>
        <v>3.1496062992125999</v>
      </c>
      <c r="P15" s="19">
        <f t="shared" si="3"/>
        <v>36.417322834645702</v>
      </c>
      <c r="Q15" s="19">
        <f t="shared" si="3"/>
        <v>5.7086614173228396</v>
      </c>
      <c r="R15" s="19">
        <f t="shared" si="3"/>
        <v>7.0866141732283499</v>
      </c>
      <c r="S15" s="19">
        <f t="shared" si="3"/>
        <v>1.9685039370078701</v>
      </c>
      <c r="T15" s="30">
        <f t="shared" ref="T15:T21" si="4">T7*2.20462</f>
        <v>30.093063000000001</v>
      </c>
      <c r="U15" s="30">
        <f t="shared" ref="U15:U21" si="5">U7*2.20462</f>
        <v>47.950485</v>
      </c>
      <c r="V15" s="30">
        <f t="shared" ref="V15:X15" si="6">V7/2.54</f>
        <v>103.149606299213</v>
      </c>
      <c r="W15" s="30">
        <f t="shared" si="6"/>
        <v>7.4803149606299204</v>
      </c>
      <c r="X15" s="30">
        <f t="shared" si="6"/>
        <v>7.6771653543307101</v>
      </c>
    </row>
    <row r="16" spans="1:24" ht="22.5" customHeight="1">
      <c r="A16" s="14" t="str">
        <f t="shared" si="1"/>
        <v>ETB100HW2-E8</v>
      </c>
      <c r="B16" s="14" t="str">
        <f t="shared" si="2"/>
        <v>100" (16:9)</v>
      </c>
      <c r="C16" s="19">
        <f t="shared" ref="C16:S16" si="7">C8/25.4</f>
        <v>101.96850393700799</v>
      </c>
      <c r="D16" s="19">
        <f t="shared" si="7"/>
        <v>87.165354330708695</v>
      </c>
      <c r="E16" s="19">
        <f t="shared" si="7"/>
        <v>3.7401574803149602</v>
      </c>
      <c r="F16" s="19">
        <f t="shared" si="7"/>
        <v>99.330708661417304</v>
      </c>
      <c r="G16" s="19">
        <f t="shared" si="7"/>
        <v>99.606299212598401</v>
      </c>
      <c r="H16" s="19">
        <f t="shared" si="7"/>
        <v>100.787401574803</v>
      </c>
      <c r="I16" s="19">
        <f t="shared" si="7"/>
        <v>101.102362204724</v>
      </c>
      <c r="J16" s="19">
        <f t="shared" si="7"/>
        <v>49.015748031496102</v>
      </c>
      <c r="K16" s="19">
        <f t="shared" si="7"/>
        <v>7.9921259842519703</v>
      </c>
      <c r="L16" s="19">
        <f t="shared" si="7"/>
        <v>3.9370078740157499</v>
      </c>
      <c r="M16" s="19">
        <f t="shared" si="7"/>
        <v>3.7401574803149602</v>
      </c>
      <c r="N16" s="19">
        <f t="shared" si="7"/>
        <v>60.944881889763799</v>
      </c>
      <c r="O16" s="19">
        <f t="shared" si="7"/>
        <v>3.1496062992125999</v>
      </c>
      <c r="P16" s="19">
        <f t="shared" si="7"/>
        <v>36.417322834645702</v>
      </c>
      <c r="Q16" s="19">
        <f t="shared" si="7"/>
        <v>5.7086614173228396</v>
      </c>
      <c r="R16" s="19">
        <f t="shared" si="7"/>
        <v>7.0866141732283499</v>
      </c>
      <c r="S16" s="19">
        <f t="shared" si="7"/>
        <v>1.9685039370078701</v>
      </c>
      <c r="T16" s="30">
        <f t="shared" si="4"/>
        <v>31.966989999999999</v>
      </c>
      <c r="U16" s="30">
        <f t="shared" si="5"/>
        <v>54.630483599999998</v>
      </c>
      <c r="V16" s="30">
        <f t="shared" ref="V16:X16" si="8">V8/2.54</f>
        <v>110.03937007874001</v>
      </c>
      <c r="W16" s="30">
        <f t="shared" si="8"/>
        <v>7.6771653543307101</v>
      </c>
      <c r="X16" s="30">
        <f t="shared" si="8"/>
        <v>8.0708661417322798</v>
      </c>
    </row>
    <row r="17" spans="1:24" ht="22.5" customHeight="1">
      <c r="A17" s="14" t="str">
        <f t="shared" si="1"/>
        <v>ETB100HW2-E12</v>
      </c>
      <c r="B17" s="14" t="str">
        <f t="shared" si="2"/>
        <v>100"(16:9)</v>
      </c>
      <c r="C17" s="19">
        <f t="shared" si="3"/>
        <v>101.96850393700799</v>
      </c>
      <c r="D17" s="19">
        <f t="shared" si="3"/>
        <v>87.165354330708695</v>
      </c>
      <c r="E17" s="19">
        <f t="shared" si="3"/>
        <v>3.7401574803149602</v>
      </c>
      <c r="F17" s="19">
        <f t="shared" si="3"/>
        <v>99.330708661417304</v>
      </c>
      <c r="G17" s="19">
        <f t="shared" si="3"/>
        <v>99.606299212598401</v>
      </c>
      <c r="H17" s="19">
        <f t="shared" si="3"/>
        <v>100.787401574803</v>
      </c>
      <c r="I17" s="19">
        <f t="shared" si="3"/>
        <v>105.11811023622001</v>
      </c>
      <c r="J17" s="19">
        <f t="shared" si="3"/>
        <v>49.015748031496102</v>
      </c>
      <c r="K17" s="19">
        <f t="shared" si="3"/>
        <v>12.007874015748</v>
      </c>
      <c r="L17" s="19">
        <f t="shared" si="3"/>
        <v>3.9370078740157499</v>
      </c>
      <c r="M17" s="19">
        <f t="shared" si="3"/>
        <v>3.7401574803149602</v>
      </c>
      <c r="N17" s="19">
        <f t="shared" si="3"/>
        <v>64.960629921259894</v>
      </c>
      <c r="O17" s="19">
        <f t="shared" si="3"/>
        <v>3.1496062992125999</v>
      </c>
      <c r="P17" s="19">
        <f t="shared" si="3"/>
        <v>36.417322834645702</v>
      </c>
      <c r="Q17" s="19">
        <f t="shared" si="3"/>
        <v>5.7086614173228396</v>
      </c>
      <c r="R17" s="19">
        <f t="shared" si="3"/>
        <v>7.0866141732283499</v>
      </c>
      <c r="S17" s="19">
        <f t="shared" si="3"/>
        <v>1.9685039370078701</v>
      </c>
      <c r="T17" s="30">
        <f t="shared" si="4"/>
        <v>32.407913999999998</v>
      </c>
      <c r="U17" s="30">
        <f t="shared" si="5"/>
        <v>50.375566999999997</v>
      </c>
      <c r="V17" s="30">
        <f t="shared" ref="V17:X17" si="9">V9/2.54</f>
        <v>110.236220472441</v>
      </c>
      <c r="W17" s="30">
        <f t="shared" si="9"/>
        <v>7.4803149606299204</v>
      </c>
      <c r="X17" s="30">
        <f t="shared" si="9"/>
        <v>7.8740157480314998</v>
      </c>
    </row>
    <row r="18" spans="1:24" ht="22.5" customHeight="1">
      <c r="A18" s="14" t="str">
        <f t="shared" si="1"/>
        <v>ETB110HW2-E8</v>
      </c>
      <c r="B18" s="14" t="str">
        <f t="shared" si="2"/>
        <v>110"(16:9)</v>
      </c>
      <c r="C18" s="19">
        <f t="shared" si="3"/>
        <v>110.629921259843</v>
      </c>
      <c r="D18" s="19">
        <f t="shared" si="3"/>
        <v>95.866141732283495</v>
      </c>
      <c r="E18" s="19">
        <f t="shared" si="3"/>
        <v>3.7401574803149602</v>
      </c>
      <c r="F18" s="19">
        <f t="shared" si="3"/>
        <v>107.992125984252</v>
      </c>
      <c r="G18" s="19">
        <f t="shared" si="3"/>
        <v>108.267716535433</v>
      </c>
      <c r="H18" s="19">
        <f t="shared" si="3"/>
        <v>109.44881889763801</v>
      </c>
      <c r="I18" s="19">
        <f t="shared" si="3"/>
        <v>106.023622047244</v>
      </c>
      <c r="J18" s="19">
        <f t="shared" si="3"/>
        <v>53.937007874015698</v>
      </c>
      <c r="K18" s="19">
        <f t="shared" si="3"/>
        <v>7.9921259842519703</v>
      </c>
      <c r="L18" s="19">
        <f t="shared" si="3"/>
        <v>3.9370078740157499</v>
      </c>
      <c r="M18" s="19">
        <f t="shared" si="3"/>
        <v>3.7401574803149602</v>
      </c>
      <c r="N18" s="19">
        <f t="shared" si="3"/>
        <v>65.866141732283495</v>
      </c>
      <c r="O18" s="19">
        <f t="shared" si="3"/>
        <v>3.1496062992125999</v>
      </c>
      <c r="P18" s="19">
        <f t="shared" si="3"/>
        <v>36.417322834645702</v>
      </c>
      <c r="Q18" s="19">
        <f t="shared" si="3"/>
        <v>5.7086614173228396</v>
      </c>
      <c r="R18" s="19">
        <f t="shared" si="3"/>
        <v>7.0866141732283499</v>
      </c>
      <c r="S18" s="19">
        <f t="shared" si="3"/>
        <v>1.9685039370078701</v>
      </c>
      <c r="T18" s="30">
        <f t="shared" si="4"/>
        <v>34.612533999999997</v>
      </c>
      <c r="U18" s="30">
        <f t="shared" si="5"/>
        <v>52.469956000000003</v>
      </c>
      <c r="V18" s="30">
        <f t="shared" ref="V18:X18" si="10">V10/2.54</f>
        <v>118.897637795276</v>
      </c>
      <c r="W18" s="30">
        <f t="shared" si="10"/>
        <v>7.4803149606299204</v>
      </c>
      <c r="X18" s="30">
        <f t="shared" si="10"/>
        <v>7.8740157480314998</v>
      </c>
    </row>
    <row r="19" spans="1:24" ht="22.5" customHeight="1">
      <c r="A19" s="14" t="str">
        <f t="shared" si="1"/>
        <v>ETB120HW2-E8</v>
      </c>
      <c r="B19" s="14" t="str">
        <f t="shared" si="2"/>
        <v>120" (16:9)</v>
      </c>
      <c r="C19" s="19">
        <f t="shared" si="3"/>
        <v>119.370078740157</v>
      </c>
      <c r="D19" s="19">
        <f t="shared" si="3"/>
        <v>104.606299212598</v>
      </c>
      <c r="E19" s="19">
        <f t="shared" si="3"/>
        <v>3.7401574803149602</v>
      </c>
      <c r="F19" s="19">
        <f t="shared" si="3"/>
        <v>116.732283464567</v>
      </c>
      <c r="G19" s="19">
        <f t="shared" si="3"/>
        <v>117.007874015748</v>
      </c>
      <c r="H19" s="19">
        <f t="shared" si="3"/>
        <v>118.188976377953</v>
      </c>
      <c r="I19" s="19">
        <f t="shared" si="3"/>
        <v>110.905511811024</v>
      </c>
      <c r="J19" s="19">
        <f t="shared" si="3"/>
        <v>58.818897637795303</v>
      </c>
      <c r="K19" s="19">
        <f t="shared" si="3"/>
        <v>7.9921259842519703</v>
      </c>
      <c r="L19" s="19">
        <f t="shared" si="3"/>
        <v>3.9370078740157499</v>
      </c>
      <c r="M19" s="19">
        <f t="shared" si="3"/>
        <v>3.7401574803149602</v>
      </c>
      <c r="N19" s="19">
        <f t="shared" si="3"/>
        <v>70.748031496063007</v>
      </c>
      <c r="O19" s="19">
        <f t="shared" si="3"/>
        <v>3.1496062992125999</v>
      </c>
      <c r="P19" s="19">
        <f t="shared" si="3"/>
        <v>36.417322834645702</v>
      </c>
      <c r="Q19" s="19">
        <f t="shared" si="3"/>
        <v>5.7086614173228396</v>
      </c>
      <c r="R19" s="19">
        <f t="shared" si="3"/>
        <v>7.0866141732283499</v>
      </c>
      <c r="S19" s="19">
        <f t="shared" si="3"/>
        <v>1.9685039370078701</v>
      </c>
      <c r="T19" s="30">
        <f t="shared" si="4"/>
        <v>38.007648799999998</v>
      </c>
      <c r="U19" s="30">
        <f t="shared" si="5"/>
        <v>57.672859199999998</v>
      </c>
      <c r="V19" s="30">
        <f t="shared" ref="V19:X19" si="11">V11/2.54</f>
        <v>127.75590551181099</v>
      </c>
      <c r="W19" s="30">
        <f t="shared" si="11"/>
        <v>7.4803149606299204</v>
      </c>
      <c r="X19" s="30">
        <f t="shared" si="11"/>
        <v>7.6771653543307101</v>
      </c>
    </row>
    <row r="20" spans="1:24" ht="22.5" customHeight="1">
      <c r="A20" s="14" t="str">
        <f t="shared" si="1"/>
        <v>ETB103XW2-E8</v>
      </c>
      <c r="B20" s="14" t="str">
        <f t="shared" si="2"/>
        <v>103"(16:10)</v>
      </c>
      <c r="C20" s="19">
        <f t="shared" ref="C20:S20" si="12">C12/25.4</f>
        <v>101.96850393700799</v>
      </c>
      <c r="D20" s="19">
        <f t="shared" si="12"/>
        <v>87.165354330708695</v>
      </c>
      <c r="E20" s="19">
        <f t="shared" si="12"/>
        <v>3.7401574803149602</v>
      </c>
      <c r="F20" s="19">
        <f t="shared" si="12"/>
        <v>99.330708661417304</v>
      </c>
      <c r="G20" s="19">
        <f t="shared" si="12"/>
        <v>99.606299212598401</v>
      </c>
      <c r="H20" s="19">
        <f t="shared" si="12"/>
        <v>100.787401574803</v>
      </c>
      <c r="I20" s="19">
        <f t="shared" si="12"/>
        <v>70.157480314960594</v>
      </c>
      <c r="J20" s="19">
        <f t="shared" si="12"/>
        <v>54.488188976377998</v>
      </c>
      <c r="K20" s="19">
        <f t="shared" si="12"/>
        <v>7.9921259842519703</v>
      </c>
      <c r="L20" s="19">
        <f t="shared" si="12"/>
        <v>3.9370078740157499</v>
      </c>
      <c r="M20" s="19">
        <f t="shared" si="12"/>
        <v>3.7401574803149602</v>
      </c>
      <c r="N20" s="19">
        <f t="shared" si="12"/>
        <v>66.417322834645702</v>
      </c>
      <c r="O20" s="19">
        <f t="shared" si="12"/>
        <v>3.1496062992125999</v>
      </c>
      <c r="P20" s="19">
        <f t="shared" si="12"/>
        <v>36.417322834645702</v>
      </c>
      <c r="Q20" s="19">
        <f t="shared" si="12"/>
        <v>5.7086614173228396</v>
      </c>
      <c r="R20" s="19">
        <f t="shared" si="12"/>
        <v>7.0866141732283499</v>
      </c>
      <c r="S20" s="19">
        <f t="shared" si="12"/>
        <v>1.9685039370078701</v>
      </c>
      <c r="T20" s="30">
        <f t="shared" si="4"/>
        <v>31.966989999999999</v>
      </c>
      <c r="U20" s="30">
        <f t="shared" si="5"/>
        <v>54.630483599999998</v>
      </c>
      <c r="V20" s="30">
        <f t="shared" ref="V20:X20" si="13">V12/2.54</f>
        <v>110.03937007874001</v>
      </c>
      <c r="W20" s="30">
        <f t="shared" si="13"/>
        <v>7.6771653543307101</v>
      </c>
      <c r="X20" s="30">
        <f t="shared" si="13"/>
        <v>8.0708661417322798</v>
      </c>
    </row>
    <row r="21" spans="1:24" ht="22.5" customHeight="1">
      <c r="A21" s="14" t="str">
        <f t="shared" si="1"/>
        <v>ETB120XW2-E8</v>
      </c>
      <c r="B21" s="14" t="str">
        <f t="shared" si="2"/>
        <v>120"(16:10)</v>
      </c>
      <c r="C21" s="19">
        <f t="shared" ref="C21:S21" si="14">C13/25.4</f>
        <v>116.53543307086601</v>
      </c>
      <c r="D21" s="19">
        <f t="shared" si="14"/>
        <v>101.771653543307</v>
      </c>
      <c r="E21" s="19">
        <f t="shared" si="14"/>
        <v>3.7401574803149602</v>
      </c>
      <c r="F21" s="19">
        <f t="shared" si="14"/>
        <v>113.897637795276</v>
      </c>
      <c r="G21" s="19">
        <f t="shared" si="14"/>
        <v>114.17322834645699</v>
      </c>
      <c r="H21" s="19">
        <f t="shared" si="14"/>
        <v>115.354330708661</v>
      </c>
      <c r="I21" s="19">
        <f t="shared" si="14"/>
        <v>79.251968503936993</v>
      </c>
      <c r="J21" s="19">
        <f t="shared" si="14"/>
        <v>63.582677165354298</v>
      </c>
      <c r="K21" s="19">
        <f t="shared" si="14"/>
        <v>7.9921259842519703</v>
      </c>
      <c r="L21" s="19">
        <f t="shared" si="14"/>
        <v>3.9370078740157499</v>
      </c>
      <c r="M21" s="19">
        <f t="shared" si="14"/>
        <v>3.7401574803149602</v>
      </c>
      <c r="N21" s="19">
        <f t="shared" si="14"/>
        <v>75.511811023622002</v>
      </c>
      <c r="O21" s="19">
        <f t="shared" si="14"/>
        <v>3.1496062992125999</v>
      </c>
      <c r="P21" s="19">
        <f t="shared" si="14"/>
        <v>36.417322834645702</v>
      </c>
      <c r="Q21" s="19">
        <f t="shared" si="14"/>
        <v>5.7086614173228396</v>
      </c>
      <c r="R21" s="19">
        <f t="shared" si="14"/>
        <v>7.0866141732283499</v>
      </c>
      <c r="S21" s="19">
        <f t="shared" si="14"/>
        <v>1.9685039370078701</v>
      </c>
      <c r="T21" s="30">
        <f t="shared" si="4"/>
        <v>55.556424</v>
      </c>
      <c r="U21" s="30">
        <f t="shared" si="5"/>
        <v>60.097941200000001</v>
      </c>
      <c r="V21" s="30">
        <f t="shared" ref="V21:X21" si="15">V13/2.54</f>
        <v>125.590551181102</v>
      </c>
      <c r="W21" s="30">
        <f t="shared" si="15"/>
        <v>7.4803149606299204</v>
      </c>
      <c r="X21" s="30">
        <f t="shared" si="15"/>
        <v>7.8740157480314998</v>
      </c>
    </row>
    <row r="22" spans="1:24" ht="19.5" customHeight="1">
      <c r="A22" s="20" t="s">
        <v>68</v>
      </c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</row>
    <row r="23" spans="1:24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</row>
    <row r="24" spans="1:24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</row>
    <row r="25" spans="1:24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</row>
    <row r="26" spans="1:24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</row>
    <row r="27" spans="1:24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</row>
    <row r="28" spans="1:24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</row>
    <row r="29" spans="1:24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</row>
    <row r="30" spans="1:24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</row>
    <row r="31" spans="1:24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</row>
    <row r="32" spans="1:24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</row>
    <row r="33" spans="1:18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</row>
    <row r="34" spans="1:18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</row>
    <row r="35" spans="1:18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</row>
    <row r="36" spans="1:18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</row>
    <row r="37" spans="1:18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</row>
    <row r="38" spans="1:18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</row>
    <row r="39" spans="1:18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</row>
    <row r="40" spans="1:18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</row>
    <row r="41" spans="1:18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</row>
    <row r="42" spans="1:18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</row>
    <row r="43" spans="1:18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</row>
    <row r="44" spans="1:18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</row>
    <row r="45" spans="1:18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</row>
    <row r="46" spans="1:18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</row>
    <row r="47" spans="1:18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</row>
    <row r="48" spans="1:18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</row>
    <row r="49" spans="1:18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</row>
    <row r="50" spans="1:18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</row>
    <row r="51" spans="1:18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</row>
    <row r="52" spans="1:18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</row>
    <row r="53" spans="1:18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</row>
    <row r="54" spans="1:18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</row>
    <row r="55" spans="1:18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</row>
    <row r="56" spans="1:18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</row>
    <row r="57" spans="1:18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</row>
    <row r="58" spans="1:18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</row>
    <row r="59" spans="1:18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</row>
    <row r="60" spans="1:18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</row>
    <row r="61" spans="1:18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</row>
    <row r="62" spans="1:18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</row>
    <row r="63" spans="1:18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</row>
    <row r="64" spans="1:18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</row>
    <row r="65" spans="1:18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</row>
    <row r="66" spans="1:18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</row>
    <row r="67" spans="1:18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</row>
    <row r="68" spans="1:18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</row>
    <row r="69" spans="1:18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</row>
    <row r="70" spans="1:18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</row>
    <row r="71" spans="1:18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</row>
    <row r="72" spans="1:18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</row>
    <row r="73" spans="1:18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</row>
    <row r="74" spans="1:18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</row>
    <row r="75" spans="1:18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</row>
    <row r="76" spans="1:18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</row>
    <row r="77" spans="1:18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</row>
    <row r="78" spans="1:18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</row>
    <row r="79" spans="1:18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</row>
    <row r="80" spans="1:18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</row>
    <row r="81" spans="1:18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</row>
    <row r="82" spans="1:18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</row>
    <row r="83" spans="1:18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</row>
    <row r="84" spans="1:18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</row>
    <row r="85" spans="1:18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</row>
    <row r="86" spans="1:18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</row>
    <row r="87" spans="1:18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</row>
    <row r="88" spans="1:18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</row>
    <row r="89" spans="1:18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</row>
  </sheetData>
  <mergeCells count="2">
    <mergeCell ref="A1:S1"/>
    <mergeCell ref="A14:S14"/>
  </mergeCells>
  <pageMargins left="0.75" right="0.75" top="1" bottom="1" header="0.5" footer="0.5"/>
  <pageSetup paperSize="9" orientation="portrait"/>
  <headerFooter alignWithMargins="0"/>
  <drawing r:id="rId1"/>
  <legacyDrawing r:id="rId2"/>
  <oleObjects>
    <mc:AlternateContent xmlns:mc="http://schemas.openxmlformats.org/markup-compatibility/2006">
      <mc:Choice Requires="x14">
        <oleObject progId="AutoCAD.Drawing.17" shapeId="2049" r:id="rId3">
          <objectPr defaultSize="0" altText="" r:id="rId4">
            <anchor moveWithCells="1">
              <from>
                <xdr:col>0</xdr:col>
                <xdr:colOff>25400</xdr:colOff>
                <xdr:row>23</xdr:row>
                <xdr:rowOff>127000</xdr:rowOff>
              </from>
              <to>
                <xdr:col>8</xdr:col>
                <xdr:colOff>800100</xdr:colOff>
                <xdr:row>45</xdr:row>
                <xdr:rowOff>38100</xdr:rowOff>
              </to>
            </anchor>
          </objectPr>
        </oleObject>
      </mc:Choice>
      <mc:Fallback>
        <oleObject progId="AutoCAD.Drawing.17" shapeId="2049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ETB(EU type)</vt:lpstr>
      <vt:lpstr>ETB(US type)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Назар Кульпин</cp:lastModifiedBy>
  <cp:lastPrinted>2012-09-21T01:02:00Z</cp:lastPrinted>
  <dcterms:created xsi:type="dcterms:W3CDTF">2010-01-11T11:43:00Z</dcterms:created>
  <dcterms:modified xsi:type="dcterms:W3CDTF">2025-07-10T15:58:50Z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B5A432BC55174124B25B48921823E4C1</vt:lpwstr>
  </property>
</Properties>
</file>